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lantilla" sheetId="1" state="visible" r:id="rId3"/>
    <sheet name="Ejemplo" sheetId="2" state="visible" r:id="rId4"/>
    <sheet name="Cómo se usa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<sst xmlns="http://schemas.openxmlformats.org/spreadsheetml/2006/main" count="106" uniqueCount="66">
  <si>
    <t xml:space="preserve">Pronto pago frente a coste de financiación</t>
  </si>
  <si>
    <t xml:space="preserve">Metes el descuento que te ofrecen, los días que adelantas y lo que te cuesta tu dinero, y la hoja te dice el coste anualizado, si compensa o no, y dónde está tu umbral en las curvas.</t>
  </si>
  <si>
    <t xml:space="preserve">   Escribes tú en las celdas azules.   ·   Lo gris lo calcula la hoja sola.   ·   Capítulo 13 · plantilla 13.1 de 44   ·   El detalle, en la hoja «Cómo se usa».</t>
  </si>
  <si>
    <t xml:space="preserve">El descuento que te han ofrecido</t>
  </si>
  <si>
    <t xml:space="preserve">Lo que pones tú</t>
  </si>
  <si>
    <t xml:space="preserve">Descuento por pronto pago   ·   escribe 2 si es el 2 %</t>
  </si>
  <si>
    <t xml:space="preserve">Días que adelantas el pago</t>
  </si>
  <si>
    <t xml:space="preserve">Coste de tu financiación   ·   escribe 6 si es el 6 %</t>
  </si>
  <si>
    <t xml:space="preserve">Importe de la factura o de la compra</t>
  </si>
  <si>
    <t xml:space="preserve">LA RESPUESTA</t>
  </si>
  <si>
    <t xml:space="preserve">Coste anual de renunciar a ese descuento</t>
  </si>
  <si>
    <t xml:space="preserve">Puntos que le sacas al coste de tu dinero</t>
  </si>
  <si>
    <t xml:space="preserve">La decisión</t>
  </si>
  <si>
    <t xml:space="preserve">Lo que te llevas del descuento</t>
  </si>
  <si>
    <t xml:space="preserve">Lo que te cuesta adelantar ese dinero</t>
  </si>
  <si>
    <t xml:space="preserve">Lo que ganas de verdad con esta factura</t>
  </si>
  <si>
    <t xml:space="preserve">LAS CURVAS: DÓNDE DEJA DE COMPENSAR UN DESCUENTO</t>
  </si>
  <si>
    <t xml:space="preserve">Coste anual de renunciar al descuento</t>
  </si>
  <si>
    <t xml:space="preserve">Adelantas 30 días</t>
  </si>
  <si>
    <t xml:space="preserve">Adelantas 45 días</t>
  </si>
  <si>
    <t xml:space="preserve">Adelantas 60 días</t>
  </si>
  <si>
    <t xml:space="preserve">Adelantas 75 días</t>
  </si>
  <si>
    <t xml:space="preserve">Adelantas 90 días</t>
  </si>
  <si>
    <t xml:space="preserve">Si el descuento fuera de un punto</t>
  </si>
  <si>
    <t xml:space="preserve">Si el descuento fuera de dos puntos</t>
  </si>
  <si>
    <t xml:space="preserve">Si el descuento fuera de tres puntos</t>
  </si>
  <si>
    <t xml:space="preserve">Tu umbral   ·   lo que te cuesta a ti el dinero</t>
  </si>
  <si>
    <t xml:space="preserve">EL OTRO LADO: LO QUE CUESTA ESTIRAR AL PROVEEDOR</t>
  </si>
  <si>
    <t xml:space="preserve">Si te tomas días de más sin negociarlos</t>
  </si>
  <si>
    <t xml:space="preserve">Lo que sale</t>
  </si>
  <si>
    <t xml:space="preserve">Compras del año</t>
  </si>
  <si>
    <t xml:space="preserve">Días de más que te tomas</t>
  </si>
  <si>
    <t xml:space="preserve">Caja que ganas   ·   una sola vez</t>
  </si>
  <si>
    <t xml:space="preserve">Lo que te sube el precio después   ·   escribe 1 si es el 1 %</t>
  </si>
  <si>
    <t xml:space="preserve">Lo que te cuesta esa subida   ·   todos los años</t>
  </si>
  <si>
    <t xml:space="preserve">Meses hasta que has perdido más de lo que ganaste</t>
  </si>
  <si>
    <t xml:space="preserve">COSTE ANUAL DEL DESCUENTO</t>
  </si>
  <si>
    <t xml:space="preserve">LO QUE TE CUESTA TU DINERO</t>
  </si>
  <si>
    <t xml:space="preserve">LO QUE GANAS CON ESTA FACTURA</t>
  </si>
  <si>
    <t xml:space="preserve">MESES HASTA PERDER LO GANADO ESTIRANDO</t>
  </si>
  <si>
    <t xml:space="preserve">   EJEMPLO RESUELTO   ·   Los números son los del libro. Para trabajar con los tuyos, usa la hoja «Plantilla».</t>
  </si>
  <si>
    <t xml:space="preserve">Capítulo 13 · plantilla 13.1 de 44 · «Facturas mucho y no ganas dinero»</t>
  </si>
  <si>
    <t xml:space="preserve">PARA QUÉ SIRVE</t>
  </si>
  <si>
    <t xml:space="preserve">Para contestar en treinta segundos a la oferta que te llega todos los años: «te devuelvo un dos por ciento si me pagas sesenta días antes». Casi siempre se decide igual, «si tenemos dinero, lo cogemos», y eso no es una decisión: es una circunstancia. Un descuento por pronto pago es un préstamo al revés, y sólo hay que compararlo con lo que te cuesta a ti el dinero.</t>
  </si>
  <si>
    <t xml:space="preserve">QUÉ NECESITAS TENER A MANO</t>
  </si>
  <si>
    <t xml:space="preserve">El descuento que te ofrecen, en porcentaje, y los días que adelantas el pago respecto a lo que pagas hoy.</t>
  </si>
  <si>
    <t xml:space="preserve">Lo que te cuesta tu financiación. No el tipo que te dijeron cuando la firmaste: el real, con comisiones dentro.</t>
  </si>
  <si>
    <t xml:space="preserve">El importe de la factura o de la compra a la que se aplica, si quieres verlo también en euros.</t>
  </si>
  <si>
    <t xml:space="preserve">Para el último bloque, tus compras del año y el punto de precio que te subiría el proveedor si le estiras el plazo.</t>
  </si>
  <si>
    <t xml:space="preserve">CÓMO SE RELLENA</t>
  </si>
  <si>
    <t xml:space="preserve">Pon el descuento, los días que adelantas y lo que te cuesta tu dinero. La fórmula cabe en una línea: descuento partido por cien menos descuento, multiplicado por trescientos sesenta y cinco entre los días que adelantas.</t>
  </si>
  <si>
    <t xml:space="preserve">Lee el coste anual y la decisión. Si el coste anual supera al de tu financiación, compensa pagar pronto, incluso tirando de póliza para hacerlo.</t>
  </si>
  <si>
    <t xml:space="preserve">Mira los euros: lo que te llevas del descuento menos lo que te cuesta adelantar ese dinero. Ahí está lo que ganas de verdad con esa factura concreta.</t>
  </si>
  <si>
    <t xml:space="preserve">En la tabla de curvas verás el mismo cálculo para descuentos de uno, dos y tres puntos en cinco plazos distintos, con tu umbral marcado en la última fila.</t>
  </si>
  <si>
    <t xml:space="preserve">El último bloque es el otro lado del mostrador: lo que ganas estirando el pago frente a lo que te cuesta el punto de precio con el que el proveedor se lo cobra.</t>
  </si>
  <si>
    <t xml:space="preserve">QUÉ TE ESTÁ DICIENDO</t>
  </si>
  <si>
    <t xml:space="preserve">Las tres filas del mismo descuento en plazos distintos. Un punto a treinta días compensa con claridad y un punto a noventa no compensa ni de lejos. Un descuento no se juzga por su tamaño, sino por su tamaño dividido entre el tiempo.</t>
  </si>
  <si>
    <t xml:space="preserve">Dónde cruza cada curva tu umbral. Cuanto más barato te financias, más descuentos te salen a cuenta; si tu dinero te cuesta un seis por ciento y el mercado está en el tres y medio, antes que este cálculo tienes una conversación pendiente con tu banco.</t>
  </si>
  <si>
    <t xml:space="preserve">Los meses hasta que has perdido lo que ganaste estirando. La caja entra una vez y se acaba; el punto de precio no para nunca y no vuelve.</t>
  </si>
  <si>
    <t xml:space="preserve">El signo de lo que ganas de verdad. Si sale en rojo, ese descuento te lo estás pagando tú.</t>
  </si>
  <si>
    <t xml:space="preserve">OJO CON ESTO</t>
  </si>
  <si>
    <t xml:space="preserve">La fórmula compara con el coste del dinero que tienes disponible, no con el del dinero que no tienes: coger un descuento pagando con un descubierto en cuenta pierde dinero casi siempre. Y ten presente el efecto de segunda vuelta: al aceptar el descuento tus días de proveedor bajan y tus NOF suben, así que ganas en la cuenta de resultados y apuras el banco a la vez. Por el otro lado, recuerda que el máximo legal entre empresas son sesenta días naturales y que no se estiran ni firmando: un plazo negociado por delante se llama condiciones, y un plazo tomado se llama otra cosa.</t>
  </si>
  <si>
    <t xml:space="preserve">LOS COLORES</t>
  </si>
  <si>
    <t xml:space="preserve">   Azul claro con borde a la izquierda: aquí escribes tú.</t>
  </si>
  <si>
    <t xml:space="preserve">   Gris: lo calcula la hoja sola. No lo toques.</t>
  </si>
  <si>
    <t xml:space="preserve">   Verde, ámbar o rojo: la hoja te está avisando de algo.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</si>
</sst>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&quot; %&quot;"/>
    <numFmt numFmtId="166" formatCode="#,##0;[RED]\-#,##0"/>
    <numFmt numFmtId="167" formatCode="#,##0&quot; €&quot;;[RED]\-#,##0&quot; €&quot;"/>
    <numFmt numFmtId="168" formatCode="0.0\ %;[RED]\-0.0\ %"/>
    <numFmt numFmtId="169" formatCode="@"/>
    <numFmt numFmtId="170" formatCode="0.0&quot; meses&quot;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284F"/>
      <name val="Calibri"/>
      <family val="0"/>
      <charset val="1"/>
    </font>
    <font>
      <sz val="10.5"/>
      <color rgb="FF4C5462"/>
      <name val="Calibri"/>
      <family val="0"/>
      <charset val="1"/>
    </font>
    <font>
      <sz val="9.5"/>
      <color rgb="FF12284F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.5"/>
      <color rgb="FF12161D"/>
      <name val="Calibri"/>
      <family val="0"/>
      <charset val="1"/>
    </font>
    <font>
      <sz val="11"/>
      <color rgb="FF12284F"/>
      <name val="Calibri"/>
      <family val="0"/>
      <charset val="1"/>
    </font>
    <font>
      <b val="true"/>
      <sz val="9.5"/>
      <color rgb="FF1F4FD8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1"/>
      <color rgb="FF4C5462"/>
      <name val="Calibri"/>
      <family val="0"/>
      <charset val="1"/>
    </font>
    <font>
      <b val="true"/>
      <sz val="11"/>
      <color rgb="FF12284F"/>
      <name val="Calibri"/>
      <family val="0"/>
      <charset val="1"/>
    </font>
    <font>
      <b val="true"/>
      <sz val="9"/>
      <color rgb="FF78808F"/>
      <name val="Calibri"/>
      <family val="0"/>
      <charset val="1"/>
    </font>
    <font>
      <b val="true"/>
      <sz val="17"/>
      <color rgb="FF12284F"/>
      <name val="Calibri"/>
      <family val="0"/>
      <charset val="1"/>
    </font>
    <font>
      <b val="true"/>
      <sz val="15"/>
      <color rgb="FF12284F"/>
      <name val="Calibri"/>
      <family val="0"/>
      <charset val="1"/>
    </font>
    <font>
      <b val="true"/>
      <sz val="15"/>
      <color rgb="FFC039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FFFFFF"/>
      <name val="Calibri"/>
      <family val="0"/>
      <charset val="1"/>
    </font>
    <font>
      <sz val="10"/>
      <color rgb="FF78808F"/>
      <name val="Calibri"/>
      <family val="0"/>
      <charset val="1"/>
    </font>
    <font>
      <b val="true"/>
      <sz val="9.5"/>
      <color rgb="FFC0392B"/>
      <name val="Calibri"/>
      <family val="0"/>
      <charset val="1"/>
    </font>
    <font>
      <sz val="10.5"/>
      <color rgb="FFC0392B"/>
      <name val="Calibri"/>
      <family val="0"/>
      <charset val="1"/>
    </font>
    <font>
      <sz val="10"/>
      <color rgb="FF12284F"/>
      <name val="Calibri"/>
      <family val="0"/>
      <charset val="1"/>
    </font>
    <font>
      <sz val="10"/>
      <color rgb="FF4C5462"/>
      <name val="Calibri"/>
      <family val="0"/>
      <charset val="1"/>
    </font>
    <font>
      <sz val="10"/>
      <color rgb="FF1B6349"/>
      <name val="Calibri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E8F0FE"/>
        <bgColor rgb="FFE9ECF1"/>
      </patternFill>
    </fill>
    <fill>
      <patternFill patternType="solid">
        <fgColor rgb="FF12284F"/>
        <bgColor rgb="FF07142B"/>
      </patternFill>
    </fill>
    <fill>
      <patternFill patternType="solid">
        <fgColor rgb="FFF1F3F6"/>
        <bgColor rgb="FFE8F0FE"/>
      </patternFill>
    </fill>
    <fill>
      <patternFill patternType="solid">
        <fgColor rgb="FF1B6349"/>
        <bgColor rgb="FF4C5462"/>
      </patternFill>
    </fill>
    <fill>
      <patternFill patternType="solid">
        <fgColor rgb="FFFCE9E6"/>
        <bgColor rgb="FFF1F3F6"/>
      </patternFill>
    </fill>
    <fill>
      <patternFill patternType="solid">
        <fgColor rgb="FFE6F4EE"/>
        <bgColor rgb="FFE8F0FE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>
        <color rgb="FF6C8FD8"/>
      </left>
      <right/>
      <top style="thin">
        <color rgb="FF6C8FD8"/>
      </top>
      <bottom style="thin">
        <color rgb="FF6C8FD8"/>
      </bottom>
      <diagonal/>
    </border>
    <border diagonalUp="false" diagonalDown="false">
      <left/>
      <right/>
      <top/>
      <bottom style="thin">
        <color rgb="FF07142B"/>
      </bottom>
      <diagonal/>
    </border>
    <border diagonalUp="false" diagonalDown="false">
      <left/>
      <right/>
      <top/>
      <bottom style="thin">
        <color rgb="FFE9ECF1"/>
      </bottom>
      <diagonal/>
    </border>
    <border diagonalUp="false" diagonalDown="false">
      <left style="medium">
        <color rgb="FF6C8FD8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 style="thin">
        <color rgb="FFE9ECF1"/>
      </left>
      <right style="thin">
        <color rgb="FFE9ECF1"/>
      </right>
      <top style="thin">
        <color rgb="FFE9ECF1"/>
      </top>
      <bottom style="thin">
        <color rgb="FFE9ECF1"/>
      </bottom>
      <diagonal/>
    </border>
    <border diagonalUp="false" diagonalDown="false">
      <left/>
      <right/>
      <top/>
      <bottom style="thin">
        <color rgb="FFD8DCE4"/>
      </bottom>
      <diagonal/>
    </border>
    <border diagonalUp="false" diagonalDown="false">
      <left style="thin">
        <color rgb="FFD8DCE4"/>
      </left>
      <right style="thin">
        <color rgb="FFD8DCE4"/>
      </right>
      <top style="thin">
        <color rgb="FFD8DCE4"/>
      </top>
      <bottom/>
      <diagonal/>
    </border>
    <border diagonalUp="false" diagonalDown="false">
      <left style="thin">
        <color rgb="FFD8DCE4"/>
      </left>
      <right/>
      <top style="thin">
        <color rgb="FFD8DCE4"/>
      </top>
      <bottom/>
      <diagonal/>
    </border>
    <border diagonalUp="false" diagonalDown="false">
      <left style="thin">
        <color rgb="FFD8DCE4"/>
      </left>
      <right style="thin">
        <color rgb="FFD8DCE4"/>
      </right>
      <top/>
      <bottom style="thin">
        <color rgb="FFD8DCE4"/>
      </bottom>
      <diagonal/>
    </border>
    <border diagonalUp="false" diagonalDown="false">
      <left style="thin">
        <color rgb="FFD8DCE4"/>
      </left>
      <right/>
      <top/>
      <bottom style="thin">
        <color rgb="FFD8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8" fillId="0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9" fillId="2" borderId="4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4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3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14" fillId="4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2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4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7" fillId="4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7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8" fillId="4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4" fillId="6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Calibri"/>
        <charset val="1"/>
        <family val="0"/>
        <b val="1"/>
        <color rgb="FF1B6349"/>
      </font>
      <fill>
        <patternFill>
          <bgColor rgb="FFE6F4EE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CE9E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142B"/>
      <rgbColor rgb="FF808000"/>
      <rgbColor rgb="FF800080"/>
      <rgbColor rgb="FF1B6349"/>
      <rgbColor rgb="FFD9D9D9"/>
      <rgbColor rgb="FF78808F"/>
      <rgbColor rgb="FF6C8FD8"/>
      <rgbColor rgb="FFBE4B48"/>
      <rgbColor rgb="FFF1F3F6"/>
      <rgbColor rgb="FFE6F4EE"/>
      <rgbColor rgb="FF660066"/>
      <rgbColor rgb="FFFF8080"/>
      <rgbColor rgb="FF0066CC"/>
      <rgbColor rgb="FFD8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0FE"/>
      <rgbColor rgb="FFE9ECF1"/>
      <rgbColor rgb="FFFCE9E6"/>
      <rgbColor rgb="FF99CCFF"/>
      <rgbColor rgb="FFFF99CC"/>
      <rgbColor rgb="FFCC99FF"/>
      <rgbColor rgb="FFFFCC99"/>
      <rgbColor rgb="FF1F4FD8"/>
      <rgbColor rgb="FF33CCCC"/>
      <rgbColor rgb="FF98B855"/>
      <rgbColor rgb="FFFFCC00"/>
      <rgbColor rgb="FFFF9900"/>
      <rgbColor rgb="FFFF6600"/>
      <rgbColor rgb="FF7D5FA0"/>
      <rgbColor rgb="FF878787"/>
      <rgbColor rgb="FF12284F"/>
      <rgbColor rgb="FF4A7EBB"/>
      <rgbColor rgb="FF12161D"/>
      <rgbColor rgb="FF333300"/>
      <rgbColor rgb="FFC0392B"/>
      <rgbColor rgb="FF993366"/>
      <rgbColor rgb="FF333399"/>
      <rgbColor rgb="FF4C546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Dónde deja de compensar un descuento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Plantilla!B23</c:f>
              <c:strCache>
                <c:ptCount val="1"/>
                <c:pt idx="0">
                  <c:v>Si el descuento fuera de un punto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Plantilla!$C$23:$G$23</c:f>
              <c:numCache>
                <c:formatCode>General</c:formatCode>
                <c:ptCount val="5"/>
              </c:numCache>
            </c:numRef>
          </c:val>
          <c:smooth val="0"/>
        </c:ser>
        <c:ser>
          <c:idx val="1"/>
          <c:order val="1"/>
          <c:tx>
            <c:strRef>
              <c:f>Plantilla!B24</c:f>
              <c:strCache>
                <c:ptCount val="1"/>
                <c:pt idx="0">
                  <c:v>Si el descuento fuera de dos puntos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circle"/>
            <c:size val="5"/>
            <c:spPr>
              <a:solidFill>
                <a:srgbClr val="be4b4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Plantilla!$C$24:$G$24</c:f>
              <c:numCache>
                <c:formatCode>General</c:formatCode>
                <c:ptCount val="5"/>
              </c:numCache>
            </c:numRef>
          </c:val>
          <c:smooth val="0"/>
        </c:ser>
        <c:ser>
          <c:idx val="2"/>
          <c:order val="2"/>
          <c:tx>
            <c:strRef>
              <c:f>Plantilla!B25</c:f>
              <c:strCache>
                <c:ptCount val="1"/>
                <c:pt idx="0">
                  <c:v>Si el descuento fuera de tres puntos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circle"/>
            <c:size val="5"/>
            <c:spPr>
              <a:solidFill>
                <a:srgbClr val="98b85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Plantilla!$C$25:$G$25</c:f>
              <c:numCache>
                <c:formatCode>General</c:formatCode>
                <c:ptCount val="5"/>
              </c:numCache>
            </c:numRef>
          </c:val>
          <c:smooth val="0"/>
        </c:ser>
        <c:ser>
          <c:idx val="3"/>
          <c:order val="3"/>
          <c:tx>
            <c:strRef>
              <c:f>Plantilla!B26</c:f>
              <c:strCache>
                <c:ptCount val="1"/>
                <c:pt idx="0">
                  <c:v>Tu umbral   ·   lo que te cuesta a ti el dinero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circle"/>
            <c:size val="5"/>
            <c:spPr>
              <a:solidFill>
                <a:srgbClr val="7d5fa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Plantilla!$C$22:$G$22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Plantilla!$C$26:$G$26</c:f>
              <c:numCache>
                <c:formatCode>General</c:formatCode>
                <c:ptCount val="5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2116176"/>
        <c:axId val="23126235"/>
      </c:lineChart>
      <c:catAx>
        <c:axId val="12116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126235"/>
        <c:crosses val="autoZero"/>
        <c:auto val="1"/>
        <c:lblAlgn val="ctr"/>
        <c:lblOffset val="100"/>
        <c:noMultiLvlLbl val="0"/>
      </c:catAx>
      <c:valAx>
        <c:axId val="2312623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2116176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Dónde deja de compensar un descuento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Ejemplo!B23</c:f>
              <c:strCache>
                <c:ptCount val="1"/>
                <c:pt idx="0">
                  <c:v>Si el descuento fuera de un punto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circle"/>
            <c:size val="5"/>
            <c:spPr>
              <a:solidFill>
                <a:srgbClr val="4a7ebb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Ejemplo!$C$23:$G$23</c:f>
              <c:numCache>
                <c:formatCode>0.0\ %;[RED]\-0.0\ %</c:formatCode>
                <c:ptCount val="5"/>
                <c:pt idx="0">
                  <c:v>0.122895622895623</c:v>
                </c:pt>
                <c:pt idx="1">
                  <c:v>0.0819304152637486</c:v>
                </c:pt>
                <c:pt idx="2">
                  <c:v>0.0614478114478115</c:v>
                </c:pt>
                <c:pt idx="3">
                  <c:v>0.0491582491582492</c:v>
                </c:pt>
                <c:pt idx="4">
                  <c:v>0.0409652076318743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Ejemplo!B24</c:f>
              <c:strCache>
                <c:ptCount val="1"/>
                <c:pt idx="0">
                  <c:v>Si el descuento fuera de dos puntos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circle"/>
            <c:size val="5"/>
            <c:spPr>
              <a:solidFill>
                <a:srgbClr val="be4b4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Ejemplo!$C$24:$G$24</c:f>
              <c:numCache>
                <c:formatCode>0.0\ %;[RED]\-0.0\ %</c:formatCode>
                <c:ptCount val="5"/>
                <c:pt idx="0">
                  <c:v>0.248299319727891</c:v>
                </c:pt>
                <c:pt idx="1">
                  <c:v>0.165532879818594</c:v>
                </c:pt>
                <c:pt idx="2">
                  <c:v>0.124149659863946</c:v>
                </c:pt>
                <c:pt idx="3">
                  <c:v>0.0993197278911565</c:v>
                </c:pt>
                <c:pt idx="4">
                  <c:v>0.082766439909297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Ejemplo!B25</c:f>
              <c:strCache>
                <c:ptCount val="1"/>
                <c:pt idx="0">
                  <c:v>Si el descuento fuera de tres puntos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circle"/>
            <c:size val="5"/>
            <c:spPr>
              <a:solidFill>
                <a:srgbClr val="98b855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Ejemplo!$C$25:$G$25</c:f>
              <c:numCache>
                <c:formatCode>0.0\ %;[RED]\-0.0\ %</c:formatCode>
                <c:ptCount val="5"/>
                <c:pt idx="0">
                  <c:v>0.376288659793815</c:v>
                </c:pt>
                <c:pt idx="1">
                  <c:v>0.25085910652921</c:v>
                </c:pt>
                <c:pt idx="2">
                  <c:v>0.188144329896907</c:v>
                </c:pt>
                <c:pt idx="3">
                  <c:v>0.150515463917526</c:v>
                </c:pt>
                <c:pt idx="4">
                  <c:v>0.125429553264605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Ejemplo!B26</c:f>
              <c:strCache>
                <c:ptCount val="1"/>
                <c:pt idx="0">
                  <c:v>Tu umbral   ·   lo que te cuesta a ti el dinero</c:v>
                </c:pt>
              </c:strCache>
            </c:strRef>
          </c:tx>
          <c:spPr>
            <a:solidFill>
              <a:srgbClr val="7d5fa0"/>
            </a:solidFill>
            <a:ln w="28440">
              <a:solidFill>
                <a:srgbClr val="7d5fa0"/>
              </a:solidFill>
              <a:round/>
            </a:ln>
          </c:spPr>
          <c:marker>
            <c:symbol val="circle"/>
            <c:size val="5"/>
            <c:spPr>
              <a:solidFill>
                <a:srgbClr val="7d5fa0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Ejemplo!$C$22:$G$22</c:f>
              <c:strCache>
                <c:ptCount val="5"/>
                <c:pt idx="0">
                  <c:v>Adelantas 30 días</c:v>
                </c:pt>
                <c:pt idx="1">
                  <c:v>Adelantas 45 días</c:v>
                </c:pt>
                <c:pt idx="2">
                  <c:v>Adelantas 60 días</c:v>
                </c:pt>
                <c:pt idx="3">
                  <c:v>Adelantas 75 días</c:v>
                </c:pt>
                <c:pt idx="4">
                  <c:v>Adelantas 90 días</c:v>
                </c:pt>
              </c:strCache>
            </c:strRef>
          </c:cat>
          <c:val>
            <c:numRef>
              <c:f>Ejemplo!$C$26:$G$26</c:f>
              <c:numCache>
                <c:formatCode>0.0\ %;[RED]\-0.0\ %</c:formatCode>
                <c:ptCount val="5"/>
                <c:pt idx="0">
                  <c:v>0.06</c:v>
                </c:pt>
                <c:pt idx="1">
                  <c:v>0.06</c:v>
                </c:pt>
                <c:pt idx="2">
                  <c:v>0.06</c:v>
                </c:pt>
                <c:pt idx="3">
                  <c:v>0.06</c:v>
                </c:pt>
                <c:pt idx="4">
                  <c:v>0.06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4375817"/>
        <c:axId val="64613141"/>
      </c:lineChart>
      <c:catAx>
        <c:axId val="1437581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613141"/>
        <c:crosses val="autoZero"/>
        <c:auto val="1"/>
        <c:lblAlgn val="ctr"/>
        <c:lblOffset val="100"/>
        <c:noMultiLvlLbl val="0"/>
      </c:catAx>
      <c:valAx>
        <c:axId val="64613141"/>
        <c:scaling>
          <c:orientation val="minMax"/>
        </c:scaling>
        <c:delete val="0"/>
        <c:axPos val="l"/>
        <c:numFmt formatCode="0.0\ %;[RED]\-0.0\ 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375817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6</xdr:col>
      <xdr:colOff>714960</xdr:colOff>
      <xdr:row>54</xdr:row>
      <xdr:rowOff>22320</xdr:rowOff>
    </xdr:to>
    <xdr:graphicFrame>
      <xdr:nvGraphicFramePr>
        <xdr:cNvPr id="0" name="Chart 1"/>
        <xdr:cNvGraphicFramePr/>
      </xdr:nvGraphicFramePr>
      <xdr:xfrm>
        <a:off x="154800" y="119444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39</xdr:row>
      <xdr:rowOff>0</xdr:rowOff>
    </xdr:from>
    <xdr:to>
      <xdr:col>6</xdr:col>
      <xdr:colOff>714960</xdr:colOff>
      <xdr:row>54</xdr:row>
      <xdr:rowOff>22320</xdr:rowOff>
    </xdr:to>
    <xdr:graphicFrame>
      <xdr:nvGraphicFramePr>
        <xdr:cNvPr id="1" name="Chart 1"/>
        <xdr:cNvGraphicFramePr/>
      </xdr:nvGraphicFramePr>
      <xdr:xfrm>
        <a:off x="154800" y="11944440"/>
        <a:ext cx="719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6"/>
    <col collapsed="false" customWidth="true" hidden="false" outlineLevel="0" max="7" min="3" style="0" width="14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3" t="s">
        <v>2</v>
      </c>
      <c r="C4" s="3"/>
      <c r="D4" s="3"/>
      <c r="E4" s="3"/>
      <c r="F4" s="3"/>
      <c r="G4" s="3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34.5" hidden="false" customHeight="true" outlineLevel="0" collapsed="false">
      <c r="B8" s="6" t="s">
        <v>5</v>
      </c>
      <c r="C8" s="7"/>
    </row>
    <row r="9" customFormat="false" ht="18.75" hidden="false" customHeight="true" outlineLevel="0" collapsed="false">
      <c r="B9" s="8" t="s">
        <v>6</v>
      </c>
      <c r="C9" s="9"/>
    </row>
    <row r="10" customFormat="false" ht="34.5" hidden="false" customHeight="true" outlineLevel="0" collapsed="false">
      <c r="B10" s="6" t="s">
        <v>7</v>
      </c>
      <c r="C10" s="7"/>
    </row>
    <row r="11" customFormat="false" ht="34.5" hidden="false" customHeight="true" outlineLevel="0" collapsed="false">
      <c r="B11" s="6" t="s">
        <v>8</v>
      </c>
      <c r="C11" s="10"/>
    </row>
    <row r="13" customFormat="false" ht="24" hidden="false" customHeight="true" outlineLevel="0" collapsed="false">
      <c r="B13" s="11" t="s">
        <v>9</v>
      </c>
    </row>
    <row r="14" customFormat="false" ht="34.5" hidden="false" customHeight="true" outlineLevel="0" collapsed="false">
      <c r="B14" s="12" t="s">
        <v>10</v>
      </c>
      <c r="C14" s="13" t="str">
        <f aca="false">IF(OR(C8="",C9="",C9=0,C8&gt;=100),"",C8/(100-C8)*365/C9)</f>
        <v/>
      </c>
    </row>
    <row r="15" customFormat="false" ht="34.5" hidden="false" customHeight="true" outlineLevel="0" collapsed="false">
      <c r="B15" s="6" t="s">
        <v>11</v>
      </c>
      <c r="C15" s="14" t="str">
        <f aca="false">IF(OR(C14="",C10=""),"",C14-C10/100)</f>
        <v/>
      </c>
    </row>
    <row r="16" customFormat="false" ht="19.5" hidden="false" customHeight="true" outlineLevel="0" collapsed="false">
      <c r="B16" s="15" t="s">
        <v>12</v>
      </c>
      <c r="C16" s="16" t="str">
        <f aca="false">IF(C15="","",IF(C15&gt;0,"Compensa pagar pronto","Sale más barato quedarte el dinero"))</f>
        <v/>
      </c>
    </row>
    <row r="17" customFormat="false" ht="18.75" hidden="false" customHeight="true" outlineLevel="0" collapsed="false">
      <c r="B17" s="8" t="s">
        <v>13</v>
      </c>
      <c r="C17" s="17" t="str">
        <f aca="false">IF(OR(C11="",C8=""),"",C11*C8/100)</f>
        <v/>
      </c>
    </row>
    <row r="18" customFormat="false" ht="34.5" hidden="false" customHeight="true" outlineLevel="0" collapsed="false">
      <c r="B18" s="6" t="s">
        <v>14</v>
      </c>
      <c r="C18" s="17" t="str">
        <f aca="false">IF(OR(C11="",C8="",C10="",C9=""),"",C11*(1-C8/100)*C10/100*C9/365)</f>
        <v/>
      </c>
    </row>
    <row r="19" customFormat="false" ht="34.5" hidden="false" customHeight="true" outlineLevel="0" collapsed="false">
      <c r="B19" s="18" t="s">
        <v>15</v>
      </c>
      <c r="C19" s="19" t="str">
        <f aca="false">IF(OR(C17="",C18=""),"",C17-C18)</f>
        <v/>
      </c>
    </row>
    <row r="21" customFormat="false" ht="24" hidden="false" customHeight="true" outlineLevel="0" collapsed="false">
      <c r="B21" s="11" t="s">
        <v>16</v>
      </c>
    </row>
    <row r="22" customFormat="false" ht="33.75" hidden="false" customHeight="true" outlineLevel="0" collapsed="false">
      <c r="B22" s="4" t="s">
        <v>17</v>
      </c>
      <c r="C22" s="5" t="s">
        <v>18</v>
      </c>
      <c r="D22" s="5" t="s">
        <v>19</v>
      </c>
      <c r="E22" s="5" t="s">
        <v>20</v>
      </c>
      <c r="F22" s="5" t="s">
        <v>21</v>
      </c>
      <c r="G22" s="5" t="s">
        <v>22</v>
      </c>
    </row>
    <row r="23" customFormat="false" ht="18.75" hidden="false" customHeight="true" outlineLevel="0" collapsed="false">
      <c r="B23" s="8" t="s">
        <v>23</v>
      </c>
      <c r="C23" s="14" t="str">
        <f aca="false">IF(C10="","",1/(100-1)*365/30)</f>
        <v/>
      </c>
      <c r="D23" s="14" t="str">
        <f aca="false">IF(C10="","",1/(100-1)*365/45)</f>
        <v/>
      </c>
      <c r="E23" s="14" t="str">
        <f aca="false">IF(C10="","",1/(100-1)*365/60)</f>
        <v/>
      </c>
      <c r="F23" s="14" t="str">
        <f aca="false">IF(C10="","",1/(100-1)*365/75)</f>
        <v/>
      </c>
      <c r="G23" s="14" t="str">
        <f aca="false">IF(C10="","",1/(100-1)*365/90)</f>
        <v/>
      </c>
    </row>
    <row r="24" customFormat="false" ht="18.75" hidden="false" customHeight="true" outlineLevel="0" collapsed="false">
      <c r="B24" s="8" t="s">
        <v>24</v>
      </c>
      <c r="C24" s="14" t="str">
        <f aca="false">IF(C10="","",2/(100-2)*365/30)</f>
        <v/>
      </c>
      <c r="D24" s="14" t="str">
        <f aca="false">IF(C10="","",2/(100-2)*365/45)</f>
        <v/>
      </c>
      <c r="E24" s="14" t="str">
        <f aca="false">IF(C10="","",2/(100-2)*365/60)</f>
        <v/>
      </c>
      <c r="F24" s="14" t="str">
        <f aca="false">IF(C10="","",2/(100-2)*365/75)</f>
        <v/>
      </c>
      <c r="G24" s="14" t="str">
        <f aca="false">IF(C10="","",2/(100-2)*365/90)</f>
        <v/>
      </c>
    </row>
    <row r="25" customFormat="false" ht="34.5" hidden="false" customHeight="true" outlineLevel="0" collapsed="false">
      <c r="B25" s="6" t="s">
        <v>25</v>
      </c>
      <c r="C25" s="14" t="str">
        <f aca="false">IF(C10="","",3/(100-3)*365/30)</f>
        <v/>
      </c>
      <c r="D25" s="14" t="str">
        <f aca="false">IF(C10="","",3/(100-3)*365/45)</f>
        <v/>
      </c>
      <c r="E25" s="14" t="str">
        <f aca="false">IF(C10="","",3/(100-3)*365/60)</f>
        <v/>
      </c>
      <c r="F25" s="14" t="str">
        <f aca="false">IF(C10="","",3/(100-3)*365/75)</f>
        <v/>
      </c>
      <c r="G25" s="14" t="str">
        <f aca="false">IF(C10="","",3/(100-3)*365/90)</f>
        <v/>
      </c>
    </row>
    <row r="26" customFormat="false" ht="34.5" hidden="false" customHeight="true" outlineLevel="0" collapsed="false">
      <c r="B26" s="12" t="s">
        <v>26</v>
      </c>
      <c r="C26" s="13" t="str">
        <f aca="false">IF(C10="","",C10/100)</f>
        <v/>
      </c>
      <c r="D26" s="13" t="str">
        <f aca="false">IF(C10="","",C10/100)</f>
        <v/>
      </c>
      <c r="E26" s="13" t="str">
        <f aca="false">IF(C10="","",C10/100)</f>
        <v/>
      </c>
      <c r="F26" s="13" t="str">
        <f aca="false">IF(C10="","",C10/100)</f>
        <v/>
      </c>
      <c r="G26" s="13" t="str">
        <f aca="false">IF(C10="","",C10/100)</f>
        <v/>
      </c>
    </row>
    <row r="28" customFormat="false" ht="24" hidden="false" customHeight="true" outlineLevel="0" collapsed="false">
      <c r="B28" s="11" t="s">
        <v>27</v>
      </c>
    </row>
    <row r="29" customFormat="false" ht="27.75" hidden="false" customHeight="true" outlineLevel="0" collapsed="false">
      <c r="B29" s="4" t="s">
        <v>28</v>
      </c>
      <c r="C29" s="5" t="s">
        <v>29</v>
      </c>
    </row>
    <row r="30" customFormat="false" ht="18.75" hidden="false" customHeight="true" outlineLevel="0" collapsed="false">
      <c r="B30" s="8" t="s">
        <v>30</v>
      </c>
      <c r="C30" s="10"/>
    </row>
    <row r="31" customFormat="false" ht="18.75" hidden="false" customHeight="true" outlineLevel="0" collapsed="false">
      <c r="B31" s="8" t="s">
        <v>31</v>
      </c>
      <c r="C31" s="9"/>
    </row>
    <row r="32" customFormat="false" ht="19.5" hidden="false" customHeight="true" outlineLevel="0" collapsed="false">
      <c r="B32" s="15" t="s">
        <v>32</v>
      </c>
      <c r="C32" s="19" t="str">
        <f aca="false">IF(OR(C30="",C31=""),"",C30/365*C31)</f>
        <v/>
      </c>
    </row>
    <row r="33" customFormat="false" ht="34.5" hidden="false" customHeight="true" outlineLevel="0" collapsed="false">
      <c r="B33" s="6" t="s">
        <v>33</v>
      </c>
      <c r="C33" s="7"/>
    </row>
    <row r="34" customFormat="false" ht="34.5" hidden="false" customHeight="true" outlineLevel="0" collapsed="false">
      <c r="B34" s="18" t="s">
        <v>34</v>
      </c>
      <c r="C34" s="19" t="str">
        <f aca="false">IF(OR(C30="",C33=""),"",C30*C33/100)</f>
        <v/>
      </c>
    </row>
    <row r="35" customFormat="false" ht="34.5" hidden="false" customHeight="true" outlineLevel="0" collapsed="false">
      <c r="B35" s="12" t="s">
        <v>35</v>
      </c>
      <c r="C35" s="20" t="str">
        <f aca="false">IF(OR(C32="",C34="",C34=0),"",C32/C34*12)</f>
        <v/>
      </c>
    </row>
    <row r="37" customFormat="false" ht="15" hidden="false" customHeight="true" outlineLevel="0" collapsed="false">
      <c r="B37" s="21" t="s">
        <v>36</v>
      </c>
      <c r="C37" s="21" t="s">
        <v>37</v>
      </c>
      <c r="D37" s="22" t="s">
        <v>38</v>
      </c>
      <c r="E37" s="22"/>
      <c r="F37" s="22" t="s">
        <v>39</v>
      </c>
      <c r="G37" s="22"/>
    </row>
    <row r="38" customFormat="false" ht="30" hidden="false" customHeight="true" outlineLevel="0" collapsed="false">
      <c r="B38" s="23" t="str">
        <f aca="false">IF(C14="","",C14)</f>
        <v/>
      </c>
      <c r="C38" s="24" t="str">
        <f aca="false">IF(C10="","",C10/100)</f>
        <v/>
      </c>
      <c r="D38" s="25" t="str">
        <f aca="false">IF(C19="","",C19)</f>
        <v/>
      </c>
      <c r="E38" s="25"/>
      <c r="F38" s="26" t="str">
        <f aca="false">IF(C35="","",C35)</f>
        <v/>
      </c>
      <c r="G38" s="26"/>
    </row>
  </sheetData>
  <sheetProtection sheet="true"/>
  <mergeCells count="5">
    <mergeCell ref="B4:G4"/>
    <mergeCell ref="D37:E37"/>
    <mergeCell ref="F37:G37"/>
    <mergeCell ref="D38:E38"/>
    <mergeCell ref="F38:G38"/>
  </mergeCells>
  <conditionalFormatting sqref="C15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C19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3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2" activeCellId="0" sqref="B2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36"/>
    <col collapsed="false" customWidth="true" hidden="false" outlineLevel="0" max="7" min="3" style="0" width="14"/>
  </cols>
  <sheetData>
    <row r="1" customFormat="false" ht="7.5" hidden="false" customHeight="true" outlineLevel="0" collapsed="false"/>
    <row r="2" customFormat="false" ht="25.5" hidden="false" customHeight="true" outlineLevel="0" collapsed="false">
      <c r="B2" s="1" t="s">
        <v>0</v>
      </c>
    </row>
    <row r="3" customFormat="false" ht="16.5" hidden="false" customHeight="true" outlineLevel="0" collapsed="false">
      <c r="B3" s="2" t="s">
        <v>1</v>
      </c>
    </row>
    <row r="4" customFormat="false" ht="19.5" hidden="false" customHeight="true" outlineLevel="0" collapsed="false">
      <c r="B4" s="27" t="s">
        <v>40</v>
      </c>
      <c r="C4" s="27"/>
      <c r="D4" s="27"/>
      <c r="E4" s="27"/>
      <c r="F4" s="27"/>
      <c r="G4" s="27"/>
    </row>
    <row r="5" customFormat="false" ht="9.75" hidden="false" customHeight="true" outlineLevel="0" collapsed="false"/>
    <row r="7" customFormat="false" ht="27.75" hidden="false" customHeight="true" outlineLevel="0" collapsed="false">
      <c r="B7" s="4" t="s">
        <v>3</v>
      </c>
      <c r="C7" s="5" t="s">
        <v>4</v>
      </c>
    </row>
    <row r="8" customFormat="false" ht="34.5" hidden="false" customHeight="true" outlineLevel="0" collapsed="false">
      <c r="B8" s="6" t="s">
        <v>5</v>
      </c>
      <c r="C8" s="7" t="n">
        <v>2</v>
      </c>
    </row>
    <row r="9" customFormat="false" ht="18.75" hidden="false" customHeight="true" outlineLevel="0" collapsed="false">
      <c r="B9" s="8" t="s">
        <v>6</v>
      </c>
      <c r="C9" s="9" t="n">
        <v>60</v>
      </c>
    </row>
    <row r="10" customFormat="false" ht="34.5" hidden="false" customHeight="true" outlineLevel="0" collapsed="false">
      <c r="B10" s="6" t="s">
        <v>7</v>
      </c>
      <c r="C10" s="7" t="n">
        <v>6</v>
      </c>
    </row>
    <row r="11" customFormat="false" ht="34.5" hidden="false" customHeight="true" outlineLevel="0" collapsed="false">
      <c r="B11" s="6" t="s">
        <v>8</v>
      </c>
      <c r="C11" s="10" t="n">
        <v>40000</v>
      </c>
    </row>
    <row r="13" customFormat="false" ht="24" hidden="false" customHeight="true" outlineLevel="0" collapsed="false">
      <c r="B13" s="11" t="s">
        <v>9</v>
      </c>
    </row>
    <row r="14" customFormat="false" ht="34.5" hidden="false" customHeight="true" outlineLevel="0" collapsed="false">
      <c r="B14" s="12" t="s">
        <v>10</v>
      </c>
      <c r="C14" s="13" t="n">
        <f aca="false">IF(OR(C8="",C9="",C9=0,C8&gt;=100),"",C8/(100-C8)*365/C9)</f>
        <v>0.124149659863946</v>
      </c>
    </row>
    <row r="15" customFormat="false" ht="34.5" hidden="false" customHeight="true" outlineLevel="0" collapsed="false">
      <c r="B15" s="6" t="s">
        <v>11</v>
      </c>
      <c r="C15" s="14" t="n">
        <f aca="false">IF(OR(C14="",C10=""),"",C14-C10/100)</f>
        <v>0.0641496598639456</v>
      </c>
    </row>
    <row r="16" customFormat="false" ht="19.5" hidden="false" customHeight="true" outlineLevel="0" collapsed="false">
      <c r="B16" s="15" t="s">
        <v>12</v>
      </c>
      <c r="C16" s="16" t="str">
        <f aca="false">IF(C15="","",IF(C15&gt;0,"Compensa pagar pronto","Sale más barato quedarte el dinero"))</f>
        <v>Compensa pagar pronto</v>
      </c>
    </row>
    <row r="17" customFormat="false" ht="18.75" hidden="false" customHeight="true" outlineLevel="0" collapsed="false">
      <c r="B17" s="8" t="s">
        <v>13</v>
      </c>
      <c r="C17" s="17" t="n">
        <f aca="false">IF(OR(C11="",C8=""),"",C11*C8/100)</f>
        <v>800</v>
      </c>
    </row>
    <row r="18" customFormat="false" ht="34.5" hidden="false" customHeight="true" outlineLevel="0" collapsed="false">
      <c r="B18" s="6" t="s">
        <v>14</v>
      </c>
      <c r="C18" s="17" t="n">
        <f aca="false">IF(OR(C11="",C8="",C10="",C9=""),"",C11*(1-C8/100)*C10/100*C9/365)</f>
        <v>386.630136986301</v>
      </c>
    </row>
    <row r="19" customFormat="false" ht="34.5" hidden="false" customHeight="true" outlineLevel="0" collapsed="false">
      <c r="B19" s="18" t="s">
        <v>15</v>
      </c>
      <c r="C19" s="19" t="n">
        <f aca="false">IF(OR(C17="",C18=""),"",C17-C18)</f>
        <v>413.369863013699</v>
      </c>
    </row>
    <row r="21" customFormat="false" ht="24" hidden="false" customHeight="true" outlineLevel="0" collapsed="false">
      <c r="B21" s="11" t="s">
        <v>16</v>
      </c>
    </row>
    <row r="22" customFormat="false" ht="33.75" hidden="false" customHeight="true" outlineLevel="0" collapsed="false">
      <c r="B22" s="4" t="s">
        <v>17</v>
      </c>
      <c r="C22" s="5" t="s">
        <v>18</v>
      </c>
      <c r="D22" s="5" t="s">
        <v>19</v>
      </c>
      <c r="E22" s="5" t="s">
        <v>20</v>
      </c>
      <c r="F22" s="5" t="s">
        <v>21</v>
      </c>
      <c r="G22" s="5" t="s">
        <v>22</v>
      </c>
    </row>
    <row r="23" customFormat="false" ht="18.75" hidden="false" customHeight="true" outlineLevel="0" collapsed="false">
      <c r="B23" s="8" t="s">
        <v>23</v>
      </c>
      <c r="C23" s="14" t="n">
        <f aca="false">IF(C10="","",1/(100-1)*365/30)</f>
        <v>0.122895622895623</v>
      </c>
      <c r="D23" s="14" t="n">
        <f aca="false">IF(C10="","",1/(100-1)*365/45)</f>
        <v>0.0819304152637486</v>
      </c>
      <c r="E23" s="14" t="n">
        <f aca="false">IF(C10="","",1/(100-1)*365/60)</f>
        <v>0.0614478114478115</v>
      </c>
      <c r="F23" s="14" t="n">
        <f aca="false">IF(C10="","",1/(100-1)*365/75)</f>
        <v>0.0491582491582492</v>
      </c>
      <c r="G23" s="14" t="n">
        <f aca="false">IF(C10="","",1/(100-1)*365/90)</f>
        <v>0.0409652076318743</v>
      </c>
    </row>
    <row r="24" customFormat="false" ht="18.75" hidden="false" customHeight="true" outlineLevel="0" collapsed="false">
      <c r="B24" s="8" t="s">
        <v>24</v>
      </c>
      <c r="C24" s="14" t="n">
        <f aca="false">IF(C10="","",2/(100-2)*365/30)</f>
        <v>0.248299319727891</v>
      </c>
      <c r="D24" s="14" t="n">
        <f aca="false">IF(C10="","",2/(100-2)*365/45)</f>
        <v>0.165532879818594</v>
      </c>
      <c r="E24" s="14" t="n">
        <f aca="false">IF(C10="","",2/(100-2)*365/60)</f>
        <v>0.124149659863946</v>
      </c>
      <c r="F24" s="14" t="n">
        <f aca="false">IF(C10="","",2/(100-2)*365/75)</f>
        <v>0.0993197278911565</v>
      </c>
      <c r="G24" s="14" t="n">
        <f aca="false">IF(C10="","",2/(100-2)*365/90)</f>
        <v>0.082766439909297</v>
      </c>
    </row>
    <row r="25" customFormat="false" ht="34.5" hidden="false" customHeight="true" outlineLevel="0" collapsed="false">
      <c r="B25" s="6" t="s">
        <v>25</v>
      </c>
      <c r="C25" s="14" t="n">
        <f aca="false">IF(C10="","",3/(100-3)*365/30)</f>
        <v>0.376288659793815</v>
      </c>
      <c r="D25" s="14" t="n">
        <f aca="false">IF(C10="","",3/(100-3)*365/45)</f>
        <v>0.25085910652921</v>
      </c>
      <c r="E25" s="14" t="n">
        <f aca="false">IF(C10="","",3/(100-3)*365/60)</f>
        <v>0.188144329896907</v>
      </c>
      <c r="F25" s="14" t="n">
        <f aca="false">IF(C10="","",3/(100-3)*365/75)</f>
        <v>0.150515463917526</v>
      </c>
      <c r="G25" s="14" t="n">
        <f aca="false">IF(C10="","",3/(100-3)*365/90)</f>
        <v>0.125429553264605</v>
      </c>
    </row>
    <row r="26" customFormat="false" ht="34.5" hidden="false" customHeight="true" outlineLevel="0" collapsed="false">
      <c r="B26" s="12" t="s">
        <v>26</v>
      </c>
      <c r="C26" s="13" t="n">
        <f aca="false">IF(C10="","",C10/100)</f>
        <v>0.06</v>
      </c>
      <c r="D26" s="13" t="n">
        <f aca="false">IF(C10="","",C10/100)</f>
        <v>0.06</v>
      </c>
      <c r="E26" s="13" t="n">
        <f aca="false">IF(C10="","",C10/100)</f>
        <v>0.06</v>
      </c>
      <c r="F26" s="13" t="n">
        <f aca="false">IF(C10="","",C10/100)</f>
        <v>0.06</v>
      </c>
      <c r="G26" s="13" t="n">
        <f aca="false">IF(C10="","",C10/100)</f>
        <v>0.06</v>
      </c>
    </row>
    <row r="28" customFormat="false" ht="24" hidden="false" customHeight="true" outlineLevel="0" collapsed="false">
      <c r="B28" s="11" t="s">
        <v>27</v>
      </c>
    </row>
    <row r="29" customFormat="false" ht="27.75" hidden="false" customHeight="true" outlineLevel="0" collapsed="false">
      <c r="B29" s="4" t="s">
        <v>28</v>
      </c>
      <c r="C29" s="5" t="s">
        <v>29</v>
      </c>
    </row>
    <row r="30" customFormat="false" ht="18.75" hidden="false" customHeight="true" outlineLevel="0" collapsed="false">
      <c r="B30" s="8" t="s">
        <v>30</v>
      </c>
      <c r="C30" s="10" t="n">
        <v>924000</v>
      </c>
    </row>
    <row r="31" customFormat="false" ht="18.75" hidden="false" customHeight="true" outlineLevel="0" collapsed="false">
      <c r="B31" s="8" t="s">
        <v>31</v>
      </c>
      <c r="C31" s="9" t="n">
        <v>10</v>
      </c>
    </row>
    <row r="32" customFormat="false" ht="19.5" hidden="false" customHeight="true" outlineLevel="0" collapsed="false">
      <c r="B32" s="15" t="s">
        <v>32</v>
      </c>
      <c r="C32" s="19" t="n">
        <f aca="false">IF(OR(C30="",C31=""),"",C30/365*C31)</f>
        <v>25315.0684931507</v>
      </c>
    </row>
    <row r="33" customFormat="false" ht="34.5" hidden="false" customHeight="true" outlineLevel="0" collapsed="false">
      <c r="B33" s="6" t="s">
        <v>33</v>
      </c>
      <c r="C33" s="7" t="n">
        <v>1</v>
      </c>
    </row>
    <row r="34" customFormat="false" ht="34.5" hidden="false" customHeight="true" outlineLevel="0" collapsed="false">
      <c r="B34" s="18" t="s">
        <v>34</v>
      </c>
      <c r="C34" s="19" t="n">
        <f aca="false">IF(OR(C30="",C33=""),"",C30*C33/100)</f>
        <v>9240</v>
      </c>
    </row>
    <row r="35" customFormat="false" ht="34.5" hidden="false" customHeight="true" outlineLevel="0" collapsed="false">
      <c r="B35" s="12" t="s">
        <v>35</v>
      </c>
      <c r="C35" s="20" t="n">
        <f aca="false">IF(OR(C32="",C34="",C34=0),"",C32/C34*12)</f>
        <v>32.8767123287671</v>
      </c>
    </row>
    <row r="37" customFormat="false" ht="15" hidden="false" customHeight="true" outlineLevel="0" collapsed="false">
      <c r="B37" s="21" t="s">
        <v>36</v>
      </c>
      <c r="C37" s="21" t="s">
        <v>37</v>
      </c>
      <c r="D37" s="22" t="s">
        <v>38</v>
      </c>
      <c r="E37" s="22"/>
      <c r="F37" s="22" t="s">
        <v>39</v>
      </c>
      <c r="G37" s="22"/>
    </row>
    <row r="38" customFormat="false" ht="30" hidden="false" customHeight="true" outlineLevel="0" collapsed="false">
      <c r="B38" s="23" t="n">
        <f aca="false">IF(C14="","",C14)</f>
        <v>0.124149659863946</v>
      </c>
      <c r="C38" s="24" t="n">
        <f aca="false">IF(C10="","",C10/100)</f>
        <v>0.06</v>
      </c>
      <c r="D38" s="25" t="n">
        <f aca="false">IF(C19="","",C19)</f>
        <v>413.369863013699</v>
      </c>
      <c r="E38" s="25"/>
      <c r="F38" s="26" t="n">
        <f aca="false">IF(C35="","",C35)</f>
        <v>32.8767123287671</v>
      </c>
      <c r="G38" s="26"/>
    </row>
  </sheetData>
  <sheetProtection sheet="true"/>
  <mergeCells count="5">
    <mergeCell ref="B4:G4"/>
    <mergeCell ref="D37:E37"/>
    <mergeCell ref="F37:G37"/>
    <mergeCell ref="D38:E38"/>
    <mergeCell ref="F38:G38"/>
  </mergeCells>
  <conditionalFormatting sqref="C15">
    <cfRule type="cellIs" priority="2" operator="greaterThanOrEqual" aboveAverage="0" equalAverage="0" bottom="0" percent="0" rank="0" text="" dxfId="0">
      <formula>0</formula>
    </cfRule>
    <cfRule type="cellIs" priority="3" operator="lessThan" aboveAverage="0" equalAverage="0" bottom="0" percent="0" rank="0" text="" dxfId="1">
      <formula>0</formula>
    </cfRule>
  </conditionalFormatting>
  <conditionalFormatting sqref="C19">
    <cfRule type="cellIs" priority="4" operator="greaterThanOrEqual" aboveAverage="0" equalAverage="0" bottom="0" percent="0" rank="0" text="" dxfId="0">
      <formula>0</formula>
    </cfRule>
    <cfRule type="cellIs" priority="5" operator="lessThan" aboveAverage="0" equalAverage="0" bottom="0" percent="0" rank="0" text="" dxfId="1">
      <formula>0</formula>
    </cfRule>
  </conditionalFormatting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3" min="2" style="0" width="46"/>
  </cols>
  <sheetData>
    <row r="2" customFormat="false" ht="25.5" hidden="false" customHeight="true" outlineLevel="0" collapsed="false">
      <c r="B2" s="1" t="s">
        <v>0</v>
      </c>
    </row>
    <row r="3" customFormat="false" ht="15" hidden="false" customHeight="false" outlineLevel="0" collapsed="false">
      <c r="B3" s="28" t="s">
        <v>41</v>
      </c>
    </row>
    <row r="5" customFormat="false" ht="24" hidden="false" customHeight="true" outlineLevel="0" collapsed="false">
      <c r="B5" s="11" t="s">
        <v>42</v>
      </c>
    </row>
    <row r="6" customFormat="false" ht="60" hidden="false" customHeight="true" outlineLevel="0" collapsed="false">
      <c r="B6" s="29" t="s">
        <v>43</v>
      </c>
      <c r="C6" s="29"/>
    </row>
    <row r="8" customFormat="false" ht="24" hidden="false" customHeight="true" outlineLevel="0" collapsed="false">
      <c r="B8" s="11" t="s">
        <v>44</v>
      </c>
    </row>
    <row r="9" customFormat="false" ht="30" hidden="false" customHeight="true" outlineLevel="0" collapsed="false">
      <c r="B9" s="29" t="s">
        <v>45</v>
      </c>
      <c r="C9" s="29"/>
    </row>
    <row r="10" customFormat="false" ht="30" hidden="false" customHeight="true" outlineLevel="0" collapsed="false">
      <c r="B10" s="29" t="s">
        <v>46</v>
      </c>
      <c r="C10" s="29"/>
    </row>
    <row r="11" customFormat="false" ht="15.75" hidden="false" customHeight="true" outlineLevel="0" collapsed="false">
      <c r="B11" s="29" t="s">
        <v>47</v>
      </c>
      <c r="C11" s="29"/>
    </row>
    <row r="12" customFormat="false" ht="30" hidden="false" customHeight="true" outlineLevel="0" collapsed="false">
      <c r="B12" s="29" t="s">
        <v>48</v>
      </c>
      <c r="C12" s="29"/>
    </row>
    <row r="14" customFormat="false" ht="24" hidden="false" customHeight="true" outlineLevel="0" collapsed="false">
      <c r="B14" s="11" t="s">
        <v>49</v>
      </c>
    </row>
    <row r="15" customFormat="false" ht="45" hidden="false" customHeight="true" outlineLevel="0" collapsed="false">
      <c r="B15" s="29" t="s">
        <v>50</v>
      </c>
      <c r="C15" s="29"/>
    </row>
    <row r="16" customFormat="false" ht="30" hidden="false" customHeight="true" outlineLevel="0" collapsed="false">
      <c r="B16" s="29" t="s">
        <v>51</v>
      </c>
      <c r="C16" s="29"/>
    </row>
    <row r="17" customFormat="false" ht="30" hidden="false" customHeight="true" outlineLevel="0" collapsed="false">
      <c r="B17" s="29" t="s">
        <v>52</v>
      </c>
      <c r="C17" s="29"/>
    </row>
    <row r="18" customFormat="false" ht="30" hidden="false" customHeight="true" outlineLevel="0" collapsed="false">
      <c r="B18" s="29" t="s">
        <v>53</v>
      </c>
      <c r="C18" s="29"/>
    </row>
    <row r="19" customFormat="false" ht="30" hidden="false" customHeight="true" outlineLevel="0" collapsed="false">
      <c r="B19" s="29" t="s">
        <v>54</v>
      </c>
      <c r="C19" s="29"/>
    </row>
    <row r="21" customFormat="false" ht="24" hidden="false" customHeight="true" outlineLevel="0" collapsed="false">
      <c r="B21" s="11" t="s">
        <v>55</v>
      </c>
    </row>
    <row r="22" customFormat="false" ht="45" hidden="false" customHeight="true" outlineLevel="0" collapsed="false">
      <c r="B22" s="29" t="s">
        <v>56</v>
      </c>
      <c r="C22" s="29"/>
    </row>
    <row r="23" customFormat="false" ht="45" hidden="false" customHeight="true" outlineLevel="0" collapsed="false">
      <c r="B23" s="29" t="s">
        <v>57</v>
      </c>
      <c r="C23" s="29"/>
    </row>
    <row r="24" customFormat="false" ht="30" hidden="false" customHeight="true" outlineLevel="0" collapsed="false">
      <c r="B24" s="29" t="s">
        <v>58</v>
      </c>
      <c r="C24" s="29"/>
    </row>
    <row r="25" customFormat="false" ht="15.75" hidden="false" customHeight="true" outlineLevel="0" collapsed="false">
      <c r="B25" s="29" t="s">
        <v>59</v>
      </c>
      <c r="C25" s="29"/>
    </row>
    <row r="27" customFormat="false" ht="24" hidden="false" customHeight="true" outlineLevel="0" collapsed="false">
      <c r="B27" s="30" t="s">
        <v>60</v>
      </c>
    </row>
    <row r="28" customFormat="false" ht="105" hidden="false" customHeight="true" outlineLevel="0" collapsed="false">
      <c r="B28" s="31" t="s">
        <v>61</v>
      </c>
      <c r="C28" s="31"/>
    </row>
    <row r="30" customFormat="false" ht="24" hidden="false" customHeight="true" outlineLevel="0" collapsed="false">
      <c r="B30" s="11" t="s">
        <v>62</v>
      </c>
    </row>
    <row r="31" customFormat="false" ht="19.5" hidden="false" customHeight="true" outlineLevel="0" collapsed="false">
      <c r="B31" s="32" t="s">
        <v>63</v>
      </c>
      <c r="C31" s="32"/>
    </row>
    <row r="32" customFormat="false" ht="19.5" hidden="false" customHeight="true" outlineLevel="0" collapsed="false">
      <c r="B32" s="33" t="s">
        <v>64</v>
      </c>
      <c r="C32" s="33"/>
    </row>
    <row r="33" customFormat="false" ht="19.5" hidden="false" customHeight="true" outlineLevel="0" collapsed="false">
      <c r="B33" s="34" t="s">
        <v>65</v>
      </c>
      <c r="C33" s="34"/>
    </row>
  </sheetData>
  <sheetProtection sheet="true"/>
  <mergeCells count="18">
    <mergeCell ref="B6:C6"/>
    <mergeCell ref="B9:C9"/>
    <mergeCell ref="B10:C10"/>
    <mergeCell ref="B11:C11"/>
    <mergeCell ref="B12:C12"/>
    <mergeCell ref="B15:C15"/>
    <mergeCell ref="B16:C16"/>
    <mergeCell ref="B17:C17"/>
    <mergeCell ref="B18:C18"/>
    <mergeCell ref="B19:C19"/>
    <mergeCell ref="B22:C22"/>
    <mergeCell ref="B23:C23"/>
    <mergeCell ref="B24:C24"/>
    <mergeCell ref="B25:C25"/>
    <mergeCell ref="B28:C28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2026-09-10T12:23:58Z</dcterms:created>
  <dc:creator>openpyxl</dc:creator>
  <dc:description/>
  <dc:language>en-US</dc:language>
  <cp:lastModifiedBy/>
  <dcterms:modified xsi:type="dcterms:W3CDTF">2026-09-10T12:23:59Z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