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<sst xmlns="http://schemas.openxmlformats.org/spreadsheetml/2006/main" count="132" uniqueCount="76">
  <si>
    <t xml:space="preserve">Simulador de subida de precios</t>
  </si>
  <si>
    <t xml:space="preserve">Pones tu facturación, tu margen bruto y la subida que te planteas, y la hoja te dice los euros que ganas y cuánto volumen puedes perder antes de quedarte igual.</t>
  </si>
  <si>
    <t xml:space="preserve">   Escribes tú en las celdas azules.   ·   Lo gris lo calcula la hoja sola.   ·   Capítulo 15 · plantilla 15.1 de 44   ·   El detalle, en la hoja «Cómo se usa».</t>
  </si>
  <si>
    <t xml:space="preserve">Tu punto de partida</t>
  </si>
  <si>
    <t xml:space="preserve">Al año</t>
  </si>
  <si>
    <t xml:space="preserve">Ventas del año</t>
  </si>
  <si>
    <t xml:space="preserve">Coste directo   ·   material, subcontratas y horas que facturas</t>
  </si>
  <si>
    <t xml:space="preserve">Margen bruto en euros</t>
  </si>
  <si>
    <t xml:space="preserve">Margen bruto sobre ventas</t>
  </si>
  <si>
    <t xml:space="preserve">La subida que te planteas</t>
  </si>
  <si>
    <t xml:space="preserve">Escribes tú</t>
  </si>
  <si>
    <t xml:space="preserve">Lo que sale</t>
  </si>
  <si>
    <t xml:space="preserve">Cuánto subes   ·   escribe 3 si es un 3 %</t>
  </si>
  <si>
    <t xml:space="preserve">Lo que ganas si no se va nadie</t>
  </si>
  <si>
    <t xml:space="preserve">Tu beneficio antes de impuestos de este año</t>
  </si>
  <si>
    <t xml:space="preserve">Tu beneficio pasaría a ser</t>
  </si>
  <si>
    <t xml:space="preserve">Es decir, tu beneficio sube un</t>
  </si>
  <si>
    <t xml:space="preserve">Y tu margen bruto se quedaría en</t>
  </si>
  <si>
    <t xml:space="preserve">Facturación extra para ganar lo mismo vendiendo más</t>
  </si>
  <si>
    <t xml:space="preserve">Que sobre lo que vendes hoy es un</t>
  </si>
  <si>
    <t xml:space="preserve">Volumen que puedes perder sin ganar menos</t>
  </si>
  <si>
    <t xml:space="preserve">Eso, en euros de facturación</t>
  </si>
  <si>
    <t xml:space="preserve">LA COMPROBACIÓN: QUÉ PASA SI DE VERDAD SE VA GENTE</t>
  </si>
  <si>
    <t xml:space="preserve">Escenario del año que viene</t>
  </si>
  <si>
    <t xml:space="preserve">Volumen que pierdes</t>
  </si>
  <si>
    <t xml:space="preserve">Facturas</t>
  </si>
  <si>
    <t xml:space="preserve">Coste directo</t>
  </si>
  <si>
    <t xml:space="preserve">Margen bruto</t>
  </si>
  <si>
    <t xml:space="preserve">Frente a hoy</t>
  </si>
  <si>
    <t xml:space="preserve">Subes y no se va nadie</t>
  </si>
  <si>
    <t xml:space="preserve">Se va la mitad de lo que aguantas</t>
  </si>
  <si>
    <t xml:space="preserve">Se va justo lo que aguantas</t>
  </si>
  <si>
    <t xml:space="preserve">Se va vez y media lo que aguantas</t>
  </si>
  <si>
    <t xml:space="preserve">LA CURVA DE TOLERANCIA   ·   FIGURA 15.1</t>
  </si>
  <si>
    <t xml:space="preserve">Con un margen del 30 %</t>
  </si>
  <si>
    <t xml:space="preserve">Con un margen del 45 %</t>
  </si>
  <si>
    <t xml:space="preserve">Con un margen del 60 %</t>
  </si>
  <si>
    <t xml:space="preserve">Con TU margen</t>
  </si>
  <si>
    <t xml:space="preserve">LO QUE TE SUBEN LOS COSTES SI NO HACES NADA</t>
  </si>
  <si>
    <t xml:space="preserve">Un año sin tocar precios</t>
  </si>
  <si>
    <t xml:space="preserve">Lo que te suben las compras   ·   escribe 3,5   (en %)</t>
  </si>
  <si>
    <t xml:space="preserve">Nóminas del año que suben por convenio</t>
  </si>
  <si>
    <t xml:space="preserve">Lo que suben esas nóminas   ·   escribe 4,9   (en %)</t>
  </si>
  <si>
    <t xml:space="preserve">Coste añadido haciendo el mismo trabajo</t>
  </si>
  <si>
    <t xml:space="preserve">Subida de precio que sólo compensa eso</t>
  </si>
  <si>
    <t xml:space="preserve">Si pasas cuatro años sin subir, tendrás que subir de golpe</t>
  </si>
  <si>
    <t xml:space="preserve">LO QUE GANAS CON LA SUBIDA</t>
  </si>
  <si>
    <t xml:space="preserve">VOLUMEN QUE PUEDES PERDER</t>
  </si>
  <si>
    <t xml:space="preserve">ESO, EN EUROS DE FACTURACIÓN</t>
  </si>
  <si>
    <t xml:space="preserve">SUBE TU BENEFICIO</t>
  </si>
  <si>
    <t xml:space="preserve">   EJEMPLO RESUELTO   ·   Los números son los del libro. Para trabajar con los tuyos, usa la hoja «Plantilla».</t>
  </si>
  <si>
    <t xml:space="preserve">Capítulo 15 · plantilla 15.1 de 44 · «Facturas mucho y no ganas dinero»</t>
  </si>
  <si>
    <t xml:space="preserve">PARA QUÉ SIRVE</t>
  </si>
  <si>
    <t xml:space="preserve">Subir el precio es la única palanca que no lleva coste detrás. Vender más cuesta comercial, material, horas y caja; comprar mejor cuesta negociación; recortar estructura cuesta despidos. Subir un 3 % cuesta un correo y una conversación incómoda. Esta hoja te dice los euros que te trae esa conversación y, sobre todo, cuánto volumen puedes perder antes de que deje de compensar, que es la única forma de contestar al «ya, pero perdería clientes».</t>
  </si>
  <si>
    <t xml:space="preserve">QUÉ NECESITAS TENER A MANO</t>
  </si>
  <si>
    <t xml:space="preserve">Tus ventas del año y tu coste directo: material, mercancía, subcontratas y las horas que se facturan al cliente. Lo que no comprarías si no vendieras.</t>
  </si>
  <si>
    <t xml:space="preserve">Tu beneficio antes de impuestos del último ejercicio, para ver el efecto de la subida sobre lo que de verdad ganas.</t>
  </si>
  <si>
    <t xml:space="preserve">El porcentaje de subida que te estás planteando. Si no tienes ninguno en la cabeza, empieza por un 3 %.</t>
  </si>
  <si>
    <t xml:space="preserve">Tus nóminas del año y una idea de cuánto te suben las compras y el convenio. Si no lo sabes, un 3,5 % en compras y un 4,9 % en personal son supuestos razonables.</t>
  </si>
  <si>
    <t xml:space="preserve">CÓMO SE RELLENA</t>
  </si>
  <si>
    <t xml:space="preserve">Rellena ventas y coste directo. La hoja saca tu margen bruto, que es el número del que depende todo lo demás.</t>
  </si>
  <si>
    <t xml:space="preserve">Escribe la subida como número entero: 3 si es un 3 %. La hoja te da los euros que ganas y compáralos con la facturación extra que harían falta para conseguir lo mismo vendiendo más.</t>
  </si>
  <si>
    <t xml:space="preserve">Mira el volumen que puedes perder. Esa es la respuesta a la objeción: no es si perderás clientes, es si perderás más de ese porcentaje.</t>
  </si>
  <si>
    <t xml:space="preserve">En la tabla de escenarios comprueba qué pasa si se va la mitad, si se va justo el tope y si se va vez y media. La última columna te dice si sigues igual o peor.</t>
  </si>
  <si>
    <t xml:space="preserve">Cambia los porcentajes de la curva por los que te interesen. La columna «con TU margen» es tu línea; las otras tres están para que veas dónde te sitúas.</t>
  </si>
  <si>
    <t xml:space="preserve">QUÉ TE ESTÁ DICIENDO</t>
  </si>
  <si>
    <t xml:space="preserve">Los euros de la subida al lado de la facturación extra. Ganar lo mismo vendiendo más significa más obras, más material, más gente en la carretera y más dinero atrapado en clientes. La subida no arrastra nada de eso.</t>
  </si>
  <si>
    <t xml:space="preserve">El volumen que aguantas perder. Cuanto más fino es tu margen, más te protege una subida: con un 30 % de margen un 3 % aguanta perder un 9,1 %, y con un 60 % sólo un 4,8 %. Es lo contrario de lo que dice la intuición.</t>
  </si>
  <si>
    <t xml:space="preserve">La subida que sólo compensa la inflación de tus costes. Si tu subida está por debajo de esa cifra, no has subido precios: has trasladado la subida de tu proveedor y encima con retraso.</t>
  </si>
  <si>
    <t xml:space="preserve">La última fila: la subida de golpe que te tocará mandar si dejas pasar cuatro años. Ronda el 13 %, y esa es exactamente la carta que genera llamadas. Subir poco y a menudo es más fácil que subir mucho de una vez.</t>
  </si>
  <si>
    <t xml:space="preserve">OJO CON ESTO</t>
  </si>
  <si>
    <t xml:space="preserve">No subas a todos por igual. Quien se va cuando le subes un 3 % suele ser el cliente que te compraba sólo por precio, y perderlo es buena noticia; el problema es que la misma carta les recuerda a los clientes que te pagan bien que existe un mercado. Con las cifras de este ejemplo, perder un 6 % de volumen deja 22.176 € arriba si se van clientes de margen bajo y 13.104 € abajo si se van los de margen alto: 35.280 € de diferencia por haber repartido la subida con criterio o sin él. Ordena los clientes por margen antes de mandar nada.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</si>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</sst>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4">
    <numFmt numFmtId="164" formatCode="General"/>
    <numFmt numFmtId="165" formatCode="#,##0&quot; €&quot;;[RED]\-#,##0&quot; €&quot;"/>
    <numFmt numFmtId="166" formatCode="0.0\ %;[RED]\-0.0\ %"/>
    <numFmt numFmtId="167" formatCode="0.0&quot; %&quot;"/>
  </numFmts>
  <fonts count="27">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sz val="11"/>
      <color rgb="FF4C5462"/>
      <name val="Calibri"/>
      <family val="0"/>
      <charset val="1"/>
    </font>
    <font>
      <b val="true"/>
      <sz val="9.5"/>
      <color rgb="FF1F4FD8"/>
      <name val="Calibri"/>
      <family val="0"/>
      <charset val="1"/>
    </font>
    <font>
      <b val="true"/>
      <sz val="9"/>
      <color rgb="FF78808F"/>
      <name val="Calibri"/>
      <family val="0"/>
      <charset val="1"/>
    </font>
    <font>
      <b val="true"/>
      <sz val="17"/>
      <color rgb="FF12284F"/>
      <name val="Calibri"/>
      <family val="0"/>
      <charset val="1"/>
    </font>
    <font>
      <b val="true"/>
      <sz val="14"/>
      <color rgb="FF12284F"/>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4" fontId="8" fillId="0" borderId="3" xfId="0" applyFont="true" applyBorder="true" applyAlignment="true" applyProtection="false">
      <alignment horizontal="left" vertical="center" textRotation="0" wrapText="true" indent="1" shrinkToFit="false"/>
      <protection locked="true" hidden="false"/>
    </xf>
    <xf numFmtId="164" fontId="10" fillId="0" borderId="5" xfId="0" applyFont="true" applyBorder="true" applyAlignment="true" applyProtection="false">
      <alignment horizontal="right" vertical="center" textRotation="0" wrapText="false" indent="0" shrinkToFit="false"/>
      <protection locked="true" hidden="false"/>
    </xf>
    <xf numFmtId="165" fontId="10" fillId="4" borderId="6" xfId="0" applyFont="true" applyBorder="true" applyAlignment="true" applyProtection="false">
      <alignment horizontal="right" vertical="center" textRotation="0" wrapText="false" indent="0" shrinkToFit="false"/>
      <protection locked="true" hidden="false"/>
    </xf>
    <xf numFmtId="164" fontId="11" fillId="3" borderId="2" xfId="0" applyFont="true" applyBorder="true" applyAlignment="true" applyProtection="false">
      <alignment horizontal="right" vertical="center" textRotation="0" wrapText="false" indent="0" shrinkToFit="false"/>
      <protection locked="true" hidden="false"/>
    </xf>
    <xf numFmtId="166" fontId="12" fillId="3" borderId="6"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5" fontId="13" fillId="4" borderId="6" xfId="0" applyFont="true" applyBorder="true" applyAlignment="true" applyProtection="false">
      <alignment horizontal="right" vertical="center" textRotation="0" wrapText="false" indent="0" shrinkToFit="false"/>
      <protection locked="true" hidden="false"/>
    </xf>
    <xf numFmtId="166" fontId="10" fillId="4" borderId="6" xfId="0" applyFont="true" applyBorder="true" applyAlignment="true" applyProtection="false">
      <alignment horizontal="right" vertical="center" textRotation="0" wrapText="false" indent="0" shrinkToFit="false"/>
      <protection locked="true" hidden="false"/>
    </xf>
    <xf numFmtId="166" fontId="13" fillId="4" borderId="6"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7" fontId="9" fillId="2" borderId="4" xfId="0" applyFont="true" applyBorder="true" applyAlignment="true" applyProtection="true">
      <alignment horizontal="left" vertical="center" textRotation="0" wrapText="false" indent="0" shrinkToFit="false"/>
      <protection locked="false" hidden="false"/>
    </xf>
    <xf numFmtId="164" fontId="10" fillId="0" borderId="5" xfId="0" applyFont="true" applyBorder="true" applyAlignment="true" applyProtection="false">
      <alignment horizontal="right" vertical="center" textRotation="0" wrapText="tru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5" fontId="16" fillId="4" borderId="9" xfId="0" applyFont="true" applyBorder="true" applyAlignment="true" applyProtection="false">
      <alignment horizontal="center" vertical="center" textRotation="0" wrapText="false" indent="0" shrinkToFit="false"/>
      <protection locked="true" hidden="false"/>
    </xf>
    <xf numFmtId="166" fontId="16" fillId="4" borderId="10" xfId="0" applyFont="true" applyBorder="true" applyAlignment="true" applyProtection="false">
      <alignment horizontal="center" vertical="center" textRotation="0" wrapText="false" indent="0" shrinkToFit="false"/>
      <protection locked="true" hidden="false"/>
    </xf>
    <xf numFmtId="165" fontId="4" fillId="4" borderId="10" xfId="0" applyFont="true" applyBorder="true" applyAlignment="true" applyProtection="false">
      <alignment horizontal="center" vertical="center" textRotation="0" wrapText="false" indent="0" shrinkToFit="false"/>
      <protection locked="true" hidden="false"/>
    </xf>
    <xf numFmtId="166" fontId="17" fillId="4" borderId="9" xfId="0" applyFont="true" applyBorder="true" applyAlignment="true" applyProtection="false">
      <alignment horizontal="center" vertical="center" textRotation="0" wrapText="false" indent="0" shrinkToFit="false"/>
      <protection locked="true" hidden="false"/>
    </xf>
    <xf numFmtId="164" fontId="20" fillId="5" borderId="0" xfId="0" applyFont="true" applyBorder="true" applyAlignment="true" applyProtection="false">
      <alignment horizontal="left"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23" fillId="6" borderId="0" xfId="0" applyFont="true" applyBorder="true" applyAlignment="true" applyProtection="false">
      <alignment horizontal="left" vertical="top" textRotation="0" wrapText="true" indent="0" shrinkToFit="false"/>
      <protection locked="true" hidden="false"/>
    </xf>
    <xf numFmtId="164" fontId="24" fillId="2" borderId="0" xfId="0" applyFont="true" applyBorder="true" applyAlignment="true" applyProtection="false">
      <alignment horizontal="left" vertical="center" textRotation="0" wrapText="false" indent="0" shrinkToFit="false"/>
      <protection locked="true" hidden="false"/>
    </xf>
    <xf numFmtId="164" fontId="25" fillId="4" borderId="0" xfId="0" applyFont="true" applyBorder="true" applyAlignment="true" applyProtection="false">
      <alignment horizontal="left" vertical="center" textRotation="0" wrapText="false" indent="0" shrinkToFit="false"/>
      <protection locked="true" hidden="false"/>
    </xf>
    <xf numFmtId="164" fontId="26"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8B855"/>
      <rgbColor rgb="FFFFCC00"/>
      <rgbColor rgb="FFFF9900"/>
      <rgbColor rgb="FFFF6600"/>
      <rgbColor rgb="FF7D5FA0"/>
      <rgbColor rgb="FF878787"/>
      <rgbColor rgb="FF12284F"/>
      <rgbColor rgb="FF4A7EBB"/>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Cuánto volumen aguanta cada subida</a:t>
            </a:r>
          </a:p>
        </c:rich>
      </c:tx>
      <c:overlay val="0"/>
      <c:spPr>
        <a:noFill/>
        <a:ln w="0">
          <a:noFill/>
        </a:ln>
      </c:spPr>
    </c:title>
    <c:autoTitleDeleted val="0"/>
    <c:plotArea>
      <c:lineChart>
        <c:grouping val="standard"/>
        <c:varyColors val="0"/>
        <c:ser>
          <c:idx val="0"/>
          <c:order val="0"/>
          <c:tx>
            <c:strRef>
              <c:f>Plantilla!C33</c:f>
              <c:strCache>
                <c:ptCount val="1"/>
                <c:pt idx="0">
                  <c:v>Con un margen del 30 %</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Plantilla!$B$34:$B$39</c:f>
              <c:strCache>
                <c:ptCount val="6"/>
                <c:pt idx="0">
                  <c:v/>
                </c:pt>
                <c:pt idx="1">
                  <c:v/>
                </c:pt>
                <c:pt idx="2">
                  <c:v/>
                </c:pt>
                <c:pt idx="3">
                  <c:v/>
                </c:pt>
                <c:pt idx="4">
                  <c:v/>
                </c:pt>
                <c:pt idx="5">
                  <c:v/>
                </c:pt>
              </c:strCache>
            </c:strRef>
          </c:cat>
          <c:val>
            <c:numRef>
              <c:f>Plantilla!$C$34:$C$39</c:f>
              <c:numCache>
                <c:formatCode>General</c:formatCode>
                <c:ptCount val="6"/>
              </c:numCache>
            </c:numRef>
          </c:val>
          <c:smooth val="0"/>
        </c:ser>
        <c:ser>
          <c:idx val="1"/>
          <c:order val="1"/>
          <c:tx>
            <c:strRef>
              <c:f>Plantilla!D33</c:f>
              <c:strCache>
                <c:ptCount val="1"/>
                <c:pt idx="0">
                  <c:v>Con un margen del 45 %</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Plantilla!$B$34:$B$39</c:f>
              <c:strCache>
                <c:ptCount val="6"/>
                <c:pt idx="0">
                  <c:v/>
                </c:pt>
                <c:pt idx="1">
                  <c:v/>
                </c:pt>
                <c:pt idx="2">
                  <c:v/>
                </c:pt>
                <c:pt idx="3">
                  <c:v/>
                </c:pt>
                <c:pt idx="4">
                  <c:v/>
                </c:pt>
                <c:pt idx="5">
                  <c:v/>
                </c:pt>
              </c:strCache>
            </c:strRef>
          </c:cat>
          <c:val>
            <c:numRef>
              <c:f>Plantilla!$D$34:$D$39</c:f>
              <c:numCache>
                <c:formatCode>General</c:formatCode>
                <c:ptCount val="6"/>
              </c:numCache>
            </c:numRef>
          </c:val>
          <c:smooth val="0"/>
        </c:ser>
        <c:ser>
          <c:idx val="2"/>
          <c:order val="2"/>
          <c:tx>
            <c:strRef>
              <c:f>Plantilla!E33</c:f>
              <c:strCache>
                <c:ptCount val="1"/>
                <c:pt idx="0">
                  <c:v>Con un margen del 60 %</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Plantilla!$B$34:$B$39</c:f>
              <c:strCache>
                <c:ptCount val="6"/>
                <c:pt idx="0">
                  <c:v/>
                </c:pt>
                <c:pt idx="1">
                  <c:v/>
                </c:pt>
                <c:pt idx="2">
                  <c:v/>
                </c:pt>
                <c:pt idx="3">
                  <c:v/>
                </c:pt>
                <c:pt idx="4">
                  <c:v/>
                </c:pt>
                <c:pt idx="5">
                  <c:v/>
                </c:pt>
              </c:strCache>
            </c:strRef>
          </c:cat>
          <c:val>
            <c:numRef>
              <c:f>Plantilla!$E$34:$E$39</c:f>
              <c:numCache>
                <c:formatCode>General</c:formatCode>
                <c:ptCount val="6"/>
              </c:numCache>
            </c:numRef>
          </c:val>
          <c:smooth val="0"/>
        </c:ser>
        <c:ser>
          <c:idx val="3"/>
          <c:order val="3"/>
          <c:tx>
            <c:strRef>
              <c:f>Plantilla!F33</c:f>
              <c:strCache>
                <c:ptCount val="1"/>
                <c:pt idx="0">
                  <c:v>Con TU margen</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Plantilla!$B$34:$B$39</c:f>
              <c:strCache>
                <c:ptCount val="6"/>
                <c:pt idx="0">
                  <c:v/>
                </c:pt>
                <c:pt idx="1">
                  <c:v/>
                </c:pt>
                <c:pt idx="2">
                  <c:v/>
                </c:pt>
                <c:pt idx="3">
                  <c:v/>
                </c:pt>
                <c:pt idx="4">
                  <c:v/>
                </c:pt>
                <c:pt idx="5">
                  <c:v/>
                </c:pt>
              </c:strCache>
            </c:strRef>
          </c:cat>
          <c:val>
            <c:numRef>
              <c:f>Plantilla!$F$34:$F$39</c:f>
              <c:numCache>
                <c:formatCode>General</c:formatCode>
                <c:ptCount val="6"/>
              </c:numCache>
            </c:numRef>
          </c:val>
          <c:smooth val="0"/>
        </c:ser>
        <c:hiLowLines>
          <c:spPr>
            <a:ln w="0">
              <a:noFill/>
            </a:ln>
          </c:spPr>
        </c:hiLowLines>
        <c:marker val="1"/>
        <c:axId val="52726281"/>
        <c:axId val="38091057"/>
      </c:lineChart>
      <c:catAx>
        <c:axId val="5272628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8091057"/>
        <c:crosses val="autoZero"/>
        <c:auto val="1"/>
        <c:lblAlgn val="ctr"/>
        <c:lblOffset val="100"/>
        <c:noMultiLvlLbl val="0"/>
      </c:catAx>
      <c:valAx>
        <c:axId val="3809105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72628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zero"/>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Cuánto volumen aguanta cada subida</a:t>
            </a:r>
          </a:p>
        </c:rich>
      </c:tx>
      <c:overlay val="0"/>
      <c:spPr>
        <a:noFill/>
        <a:ln w="0">
          <a:noFill/>
        </a:ln>
      </c:spPr>
    </c:title>
    <c:autoTitleDeleted val="0"/>
    <c:plotArea>
      <c:lineChart>
        <c:grouping val="standard"/>
        <c:varyColors val="0"/>
        <c:ser>
          <c:idx val="0"/>
          <c:order val="0"/>
          <c:tx>
            <c:strRef>
              <c:f>Ejemplo!C33</c:f>
              <c:strCache>
                <c:ptCount val="1"/>
                <c:pt idx="0">
                  <c:v>Con un margen del 30 %</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Ejemplo!$B$34:$B$39</c:f>
              <c:strCache>
                <c:ptCount val="6"/>
                <c:pt idx="0">
                  <c:v>1.0 %</c:v>
                </c:pt>
                <c:pt idx="1">
                  <c:v>2.0 %</c:v>
                </c:pt>
                <c:pt idx="2">
                  <c:v>3.0 %</c:v>
                </c:pt>
                <c:pt idx="3">
                  <c:v>5.0 %</c:v>
                </c:pt>
                <c:pt idx="4">
                  <c:v>7.0 %</c:v>
                </c:pt>
                <c:pt idx="5">
                  <c:v>10.0 %</c:v>
                </c:pt>
              </c:strCache>
            </c:strRef>
          </c:cat>
          <c:val>
            <c:numRef>
              <c:f>Ejemplo!$C$34:$C$39</c:f>
              <c:numCache>
                <c:formatCode>0.0\ %;[RED]\-0.0\ %</c:formatCode>
                <c:ptCount val="6"/>
                <c:pt idx="0">
                  <c:v>0.032258064516129</c:v>
                </c:pt>
                <c:pt idx="1">
                  <c:v>0.0625</c:v>
                </c:pt>
                <c:pt idx="2">
                  <c:v>0.0909090909090909</c:v>
                </c:pt>
                <c:pt idx="3">
                  <c:v>0.142857142857143</c:v>
                </c:pt>
                <c:pt idx="4">
                  <c:v>0.189189189189189</c:v>
                </c:pt>
                <c:pt idx="5">
                  <c:v>0.25</c:v>
                </c:pt>
              </c:numCache>
            </c:numRef>
          </c:val>
          <c:smooth val="0"/>
        </c:ser>
        <c:ser>
          <c:idx val="1"/>
          <c:order val="1"/>
          <c:tx>
            <c:strRef>
              <c:f>Ejemplo!D33</c:f>
              <c:strCache>
                <c:ptCount val="1"/>
                <c:pt idx="0">
                  <c:v>Con un margen del 45 %</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Ejemplo!$B$34:$B$39</c:f>
              <c:strCache>
                <c:ptCount val="6"/>
                <c:pt idx="0">
                  <c:v>1.0 %</c:v>
                </c:pt>
                <c:pt idx="1">
                  <c:v>2.0 %</c:v>
                </c:pt>
                <c:pt idx="2">
                  <c:v>3.0 %</c:v>
                </c:pt>
                <c:pt idx="3">
                  <c:v>5.0 %</c:v>
                </c:pt>
                <c:pt idx="4">
                  <c:v>7.0 %</c:v>
                </c:pt>
                <c:pt idx="5">
                  <c:v>10.0 %</c:v>
                </c:pt>
              </c:strCache>
            </c:strRef>
          </c:cat>
          <c:val>
            <c:numRef>
              <c:f>Ejemplo!$D$34:$D$39</c:f>
              <c:numCache>
                <c:formatCode>0.0\ %;[RED]\-0.0\ %</c:formatCode>
                <c:ptCount val="6"/>
                <c:pt idx="0">
                  <c:v>0.0217391304347826</c:v>
                </c:pt>
                <c:pt idx="1">
                  <c:v>0.0425531914893617</c:v>
                </c:pt>
                <c:pt idx="2">
                  <c:v>0.0625</c:v>
                </c:pt>
                <c:pt idx="3">
                  <c:v>0.1</c:v>
                </c:pt>
                <c:pt idx="4">
                  <c:v>0.134615384615385</c:v>
                </c:pt>
                <c:pt idx="5">
                  <c:v>0.181818181818182</c:v>
                </c:pt>
              </c:numCache>
            </c:numRef>
          </c:val>
          <c:smooth val="0"/>
        </c:ser>
        <c:ser>
          <c:idx val="2"/>
          <c:order val="2"/>
          <c:tx>
            <c:strRef>
              <c:f>Ejemplo!E33</c:f>
              <c:strCache>
                <c:ptCount val="1"/>
                <c:pt idx="0">
                  <c:v>Con un margen del 60 %</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Ejemplo!$B$34:$B$39</c:f>
              <c:strCache>
                <c:ptCount val="6"/>
                <c:pt idx="0">
                  <c:v>1.0 %</c:v>
                </c:pt>
                <c:pt idx="1">
                  <c:v>2.0 %</c:v>
                </c:pt>
                <c:pt idx="2">
                  <c:v>3.0 %</c:v>
                </c:pt>
                <c:pt idx="3">
                  <c:v>5.0 %</c:v>
                </c:pt>
                <c:pt idx="4">
                  <c:v>7.0 %</c:v>
                </c:pt>
                <c:pt idx="5">
                  <c:v>10.0 %</c:v>
                </c:pt>
              </c:strCache>
            </c:strRef>
          </c:cat>
          <c:val>
            <c:numRef>
              <c:f>Ejemplo!$E$34:$E$39</c:f>
              <c:numCache>
                <c:formatCode>0.0\ %;[RED]\-0.0\ %</c:formatCode>
                <c:ptCount val="6"/>
                <c:pt idx="0">
                  <c:v>0.0163934426229508</c:v>
                </c:pt>
                <c:pt idx="1">
                  <c:v>0.032258064516129</c:v>
                </c:pt>
                <c:pt idx="2">
                  <c:v>0.0476190476190476</c:v>
                </c:pt>
                <c:pt idx="3">
                  <c:v>0.0769230769230769</c:v>
                </c:pt>
                <c:pt idx="4">
                  <c:v>0.104477611940299</c:v>
                </c:pt>
                <c:pt idx="5">
                  <c:v>0.142857142857143</c:v>
                </c:pt>
              </c:numCache>
            </c:numRef>
          </c:val>
          <c:smooth val="0"/>
        </c:ser>
        <c:ser>
          <c:idx val="3"/>
          <c:order val="3"/>
          <c:tx>
            <c:strRef>
              <c:f>Ejemplo!F33</c:f>
              <c:strCache>
                <c:ptCount val="1"/>
                <c:pt idx="0">
                  <c:v>Con TU margen</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Ejemplo!$B$34:$B$39</c:f>
              <c:strCache>
                <c:ptCount val="6"/>
                <c:pt idx="0">
                  <c:v>1.0 %</c:v>
                </c:pt>
                <c:pt idx="1">
                  <c:v>2.0 %</c:v>
                </c:pt>
                <c:pt idx="2">
                  <c:v>3.0 %</c:v>
                </c:pt>
                <c:pt idx="3">
                  <c:v>5.0 %</c:v>
                </c:pt>
                <c:pt idx="4">
                  <c:v>7.0 %</c:v>
                </c:pt>
                <c:pt idx="5">
                  <c:v>10.0 %</c:v>
                </c:pt>
              </c:strCache>
            </c:strRef>
          </c:cat>
          <c:val>
            <c:numRef>
              <c:f>Ejemplo!$F$34:$F$39</c:f>
              <c:numCache>
                <c:formatCode>0.0\ %;[RED]\-0.0\ %</c:formatCode>
                <c:ptCount val="6"/>
                <c:pt idx="0">
                  <c:v>0.0217391304347826</c:v>
                </c:pt>
                <c:pt idx="1">
                  <c:v>0.0425531914893617</c:v>
                </c:pt>
                <c:pt idx="2">
                  <c:v>0.0625</c:v>
                </c:pt>
                <c:pt idx="3">
                  <c:v>0.1</c:v>
                </c:pt>
                <c:pt idx="4">
                  <c:v>0.134615384615385</c:v>
                </c:pt>
                <c:pt idx="5">
                  <c:v>0.181818181818182</c:v>
                </c:pt>
              </c:numCache>
            </c:numRef>
          </c:val>
          <c:smooth val="0"/>
        </c:ser>
        <c:hiLowLines>
          <c:spPr>
            <a:ln w="0">
              <a:noFill/>
            </a:ln>
          </c:spPr>
        </c:hiLowLines>
        <c:marker val="1"/>
        <c:axId val="64036835"/>
        <c:axId val="42783521"/>
      </c:lineChart>
      <c:catAx>
        <c:axId val="64036835"/>
        <c:scaling>
          <c:orientation val="minMax"/>
        </c:scaling>
        <c:delete val="0"/>
        <c:axPos val="b"/>
        <c:numFmt formatCode="0.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783521"/>
        <c:crosses val="autoZero"/>
        <c:auto val="1"/>
        <c:lblAlgn val="ctr"/>
        <c:lblOffset val="100"/>
        <c:noMultiLvlLbl val="0"/>
      </c:catAx>
      <c:valAx>
        <c:axId val="42783521"/>
        <c:scaling>
          <c:orientation val="minMax"/>
        </c:scaling>
        <c:delete val="0"/>
        <c:axPos val="l"/>
        <c:numFmt formatCode="0.0\ %;[RED]\-0.0\ %"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036835"/>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6</xdr:col>
      <xdr:colOff>433080</xdr:colOff>
      <xdr:row>67</xdr:row>
      <xdr:rowOff>21960</xdr:rowOff>
    </xdr:to>
    <xdr:graphicFrame>
      <xdr:nvGraphicFramePr>
        <xdr:cNvPr id="0" name="Chart 1"/>
        <xdr:cNvGraphicFramePr/>
      </xdr:nvGraphicFramePr>
      <xdr:xfrm>
        <a:off x="154800" y="145540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52</xdr:row>
      <xdr:rowOff>0</xdr:rowOff>
    </xdr:from>
    <xdr:to>
      <xdr:col>6</xdr:col>
      <xdr:colOff>433080</xdr:colOff>
      <xdr:row>67</xdr:row>
      <xdr:rowOff>21960</xdr:rowOff>
    </xdr:to>
    <xdr:graphicFrame>
      <xdr:nvGraphicFramePr>
        <xdr:cNvPr id="1" name="Chart 1"/>
        <xdr:cNvGraphicFramePr/>
      </xdr:nvGraphicFramePr>
      <xdr:xfrm>
        <a:off x="154800" y="14554080"/>
        <a:ext cx="71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6" min="3" style="0" width="15"/>
    <col collapsed="false" customWidth="true" hidden="false" outlineLevel="0" max="7" min="7" style="0" width="1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row>
    <row r="9" customFormat="false" ht="34.5" hidden="false" customHeight="true" outlineLevel="0" collapsed="false">
      <c r="B9" s="8" t="s">
        <v>6</v>
      </c>
      <c r="C9" s="7"/>
    </row>
    <row r="10" customFormat="false" ht="19.5" hidden="false" customHeight="true" outlineLevel="0" collapsed="false">
      <c r="B10" s="9" t="s">
        <v>7</v>
      </c>
      <c r="C10" s="10" t="str">
        <f aca="false">IF(OR(C8="",C9=""),"",C8-C9)</f>
        <v/>
      </c>
    </row>
    <row r="11" customFormat="false" ht="19.5" hidden="false" customHeight="true" outlineLevel="0" collapsed="false">
      <c r="B11" s="11" t="s">
        <v>8</v>
      </c>
      <c r="C11" s="12" t="str">
        <f aca="false">IF(OR(C10="",C8="",C8=0),"",C10/C8)</f>
        <v/>
      </c>
    </row>
    <row r="13" customFormat="false" ht="27.75" hidden="false" customHeight="true" outlineLevel="0" collapsed="false">
      <c r="B13" s="4" t="s">
        <v>9</v>
      </c>
      <c r="C13" s="5" t="s">
        <v>10</v>
      </c>
      <c r="D13" s="5" t="s">
        <v>11</v>
      </c>
    </row>
    <row r="14" customFormat="false" ht="34.5" hidden="false" customHeight="true" outlineLevel="0" collapsed="false">
      <c r="B14" s="8" t="s">
        <v>12</v>
      </c>
      <c r="C14" s="13"/>
    </row>
    <row r="15" customFormat="false" ht="19.5" hidden="false" customHeight="true" outlineLevel="0" collapsed="false">
      <c r="B15" s="9" t="s">
        <v>13</v>
      </c>
      <c r="D15" s="10" t="str">
        <f aca="false">IF(OR(C14="",C8=""),"",C8*C14/100)</f>
        <v/>
      </c>
    </row>
    <row r="16" customFormat="false" ht="34.5" hidden="false" customHeight="true" outlineLevel="0" collapsed="false">
      <c r="B16" s="8" t="s">
        <v>14</v>
      </c>
      <c r="C16" s="7"/>
    </row>
    <row r="17" customFormat="false" ht="18.75" hidden="false" customHeight="true" outlineLevel="0" collapsed="false">
      <c r="B17" s="6" t="s">
        <v>15</v>
      </c>
      <c r="D17" s="14" t="str">
        <f aca="false">IF(OR(C16="",D15=""),"",C16+D15)</f>
        <v/>
      </c>
    </row>
    <row r="18" customFormat="false" ht="19.5" hidden="false" customHeight="true" outlineLevel="0" collapsed="false">
      <c r="B18" s="9" t="s">
        <v>16</v>
      </c>
      <c r="D18" s="15" t="str">
        <f aca="false">IF(OR(C16="",C16=0,D15=""),"",D15/C16)</f>
        <v/>
      </c>
    </row>
    <row r="19" customFormat="false" ht="18.75" hidden="false" customHeight="true" outlineLevel="0" collapsed="false">
      <c r="B19" s="6" t="s">
        <v>17</v>
      </c>
      <c r="D19" s="16" t="str">
        <f aca="false">IF(OR(C10="",D15="",C8=""),"",(C10+D15)/(C8+D15))</f>
        <v/>
      </c>
    </row>
    <row r="20" customFormat="false" ht="34.5" hidden="false" customHeight="true" outlineLevel="0" collapsed="false">
      <c r="B20" s="8" t="s">
        <v>18</v>
      </c>
      <c r="D20" s="14" t="str">
        <f aca="false">IF(OR(D15="",C11="",C11&lt;=0),"",D15/C11)</f>
        <v/>
      </c>
    </row>
    <row r="21" customFormat="false" ht="18.75" hidden="false" customHeight="true" outlineLevel="0" collapsed="false">
      <c r="B21" s="6" t="s">
        <v>19</v>
      </c>
      <c r="D21" s="16" t="str">
        <f aca="false">IF(OR(D20="",C8="",C8=0),"",D20/C8)</f>
        <v/>
      </c>
    </row>
    <row r="22" customFormat="false" ht="19.5" hidden="false" customHeight="true" outlineLevel="0" collapsed="false">
      <c r="B22" s="11" t="s">
        <v>20</v>
      </c>
      <c r="D22" s="12" t="str">
        <f aca="false">IF(OR(C14="",C11=""),"",IF(C11+C14/100&lt;=0,"",(C14/100)/(C11+C14/100)))</f>
        <v/>
      </c>
    </row>
    <row r="23" customFormat="false" ht="19.5" hidden="false" customHeight="true" outlineLevel="0" collapsed="false">
      <c r="B23" s="9" t="s">
        <v>21</v>
      </c>
      <c r="D23" s="10" t="str">
        <f aca="false">IF(OR(D22="",C8=""),"",C8*D22)</f>
        <v/>
      </c>
    </row>
    <row r="25" customFormat="false" ht="24" hidden="false" customHeight="true" outlineLevel="0" collapsed="false">
      <c r="B25" s="17" t="s">
        <v>22</v>
      </c>
    </row>
    <row r="26" customFormat="false" ht="33.75" hidden="false" customHeight="true" outlineLevel="0" collapsed="false">
      <c r="B26" s="4" t="s">
        <v>23</v>
      </c>
      <c r="C26" s="5" t="s">
        <v>24</v>
      </c>
      <c r="D26" s="5" t="s">
        <v>25</v>
      </c>
      <c r="E26" s="5" t="s">
        <v>26</v>
      </c>
      <c r="F26" s="5" t="s">
        <v>27</v>
      </c>
      <c r="G26" s="5" t="s">
        <v>28</v>
      </c>
    </row>
    <row r="27" customFormat="false" ht="18.75" hidden="false" customHeight="true" outlineLevel="0" collapsed="false">
      <c r="B27" s="6" t="s">
        <v>29</v>
      </c>
      <c r="C27" s="16" t="str">
        <f aca="false">IF(D22="","",D22*0)</f>
        <v/>
      </c>
      <c r="D27" s="14" t="str">
        <f aca="false">IF(OR(C8="",C14="",C27=""),"",C8*(1+C14/100)*(1-C27))</f>
        <v/>
      </c>
      <c r="E27" s="14" t="str">
        <f aca="false">IF(OR(C9="",C27=""),"",C9*(1-C27))</f>
        <v/>
      </c>
      <c r="F27" s="14" t="str">
        <f aca="false">IF(OR(D27="",E27=""),"",D27-E27)</f>
        <v/>
      </c>
      <c r="G27" s="10" t="str">
        <f aca="false">IF(OR(F27="",C10=""),"",F27-C10)</f>
        <v/>
      </c>
    </row>
    <row r="28" customFormat="false" ht="18.75" hidden="false" customHeight="true" outlineLevel="0" collapsed="false">
      <c r="B28" s="6" t="s">
        <v>30</v>
      </c>
      <c r="C28" s="16" t="str">
        <f aca="false">IF(D22="","",D22*0.5)</f>
        <v/>
      </c>
      <c r="D28" s="14" t="str">
        <f aca="false">IF(OR(C8="",C14="",C28=""),"",C8*(1+C14/100)*(1-C28))</f>
        <v/>
      </c>
      <c r="E28" s="14" t="str">
        <f aca="false">IF(OR(C9="",C28=""),"",C9*(1-C28))</f>
        <v/>
      </c>
      <c r="F28" s="14" t="str">
        <f aca="false">IF(OR(D28="",E28=""),"",D28-E28)</f>
        <v/>
      </c>
      <c r="G28" s="10" t="str">
        <f aca="false">IF(OR(F28="",C10=""),"",F28-C10)</f>
        <v/>
      </c>
    </row>
    <row r="29" customFormat="false" ht="18.75" hidden="false" customHeight="true" outlineLevel="0" collapsed="false">
      <c r="B29" s="6" t="s">
        <v>31</v>
      </c>
      <c r="C29" s="16" t="str">
        <f aca="false">IF(D22="","",D22*1)</f>
        <v/>
      </c>
      <c r="D29" s="14" t="str">
        <f aca="false">IF(OR(C8="",C14="",C29=""),"",C8*(1+C14/100)*(1-C29))</f>
        <v/>
      </c>
      <c r="E29" s="14" t="str">
        <f aca="false">IF(OR(C9="",C29=""),"",C9*(1-C29))</f>
        <v/>
      </c>
      <c r="F29" s="14" t="str">
        <f aca="false">IF(OR(D29="",E29=""),"",D29-E29)</f>
        <v/>
      </c>
      <c r="G29" s="10" t="str">
        <f aca="false">IF(OR(F29="",C10=""),"",F29-C10)</f>
        <v/>
      </c>
    </row>
    <row r="30" customFormat="false" ht="18.75" hidden="false" customHeight="true" outlineLevel="0" collapsed="false">
      <c r="B30" s="6" t="s">
        <v>32</v>
      </c>
      <c r="C30" s="16" t="str">
        <f aca="false">IF(D22="","",D22*1.5)</f>
        <v/>
      </c>
      <c r="D30" s="14" t="str">
        <f aca="false">IF(OR(C8="",C14="",C30=""),"",C8*(1+C14/100)*(1-C30))</f>
        <v/>
      </c>
      <c r="E30" s="14" t="str">
        <f aca="false">IF(OR(C9="",C30=""),"",C9*(1-C30))</f>
        <v/>
      </c>
      <c r="F30" s="14" t="str">
        <f aca="false">IF(OR(D30="",E30=""),"",D30-E30)</f>
        <v/>
      </c>
      <c r="G30" s="10" t="str">
        <f aca="false">IF(OR(F30="",C10=""),"",F30-C10)</f>
        <v/>
      </c>
    </row>
    <row r="32" customFormat="false" ht="24" hidden="false" customHeight="true" outlineLevel="0" collapsed="false">
      <c r="B32" s="17" t="s">
        <v>33</v>
      </c>
    </row>
    <row r="33" customFormat="false" ht="33.75" hidden="false" customHeight="true" outlineLevel="0" collapsed="false">
      <c r="B33" s="4" t="s">
        <v>12</v>
      </c>
      <c r="C33" s="5" t="s">
        <v>34</v>
      </c>
      <c r="D33" s="5" t="s">
        <v>35</v>
      </c>
      <c r="E33" s="5" t="s">
        <v>36</v>
      </c>
      <c r="F33" s="5" t="s">
        <v>37</v>
      </c>
    </row>
    <row r="34" customFormat="false" ht="18.75" hidden="false" customHeight="true" outlineLevel="0" collapsed="false">
      <c r="B34" s="18"/>
      <c r="C34" s="16" t="str">
        <f aca="false">IF(B34="","",(B34/100)/(0.3+B34/100))</f>
        <v/>
      </c>
      <c r="D34" s="16" t="str">
        <f aca="false">IF(B34="","",(B34/100)/(0.45+B34/100))</f>
        <v/>
      </c>
      <c r="E34" s="16" t="str">
        <f aca="false">IF(B34="","",(B34/100)/(0.6+B34/100))</f>
        <v/>
      </c>
      <c r="F34" s="15" t="str">
        <f aca="false">IF(OR(B34="",C11=""),"",IF(C11+B34/100&lt;=0,"",(B34/100)/(C11+B34/100)))</f>
        <v/>
      </c>
    </row>
    <row r="35" customFormat="false" ht="18.75" hidden="false" customHeight="true" outlineLevel="0" collapsed="false">
      <c r="B35" s="18"/>
      <c r="C35" s="16" t="str">
        <f aca="false">IF(B35="","",(B35/100)/(0.3+B35/100))</f>
        <v/>
      </c>
      <c r="D35" s="16" t="str">
        <f aca="false">IF(B35="","",(B35/100)/(0.45+B35/100))</f>
        <v/>
      </c>
      <c r="E35" s="16" t="str">
        <f aca="false">IF(B35="","",(B35/100)/(0.6+B35/100))</f>
        <v/>
      </c>
      <c r="F35" s="15" t="str">
        <f aca="false">IF(OR(B35="",C11=""),"",IF(C11+B35/100&lt;=0,"",(B35/100)/(C11+B35/100)))</f>
        <v/>
      </c>
    </row>
    <row r="36" customFormat="false" ht="18.75" hidden="false" customHeight="true" outlineLevel="0" collapsed="false">
      <c r="B36" s="18"/>
      <c r="C36" s="16" t="str">
        <f aca="false">IF(B36="","",(B36/100)/(0.3+B36/100))</f>
        <v/>
      </c>
      <c r="D36" s="16" t="str">
        <f aca="false">IF(B36="","",(B36/100)/(0.45+B36/100))</f>
        <v/>
      </c>
      <c r="E36" s="16" t="str">
        <f aca="false">IF(B36="","",(B36/100)/(0.6+B36/100))</f>
        <v/>
      </c>
      <c r="F36" s="15" t="str">
        <f aca="false">IF(OR(B36="",C11=""),"",IF(C11+B36/100&lt;=0,"",(B36/100)/(C11+B36/100)))</f>
        <v/>
      </c>
    </row>
    <row r="37" customFormat="false" ht="18.75" hidden="false" customHeight="true" outlineLevel="0" collapsed="false">
      <c r="B37" s="18"/>
      <c r="C37" s="16" t="str">
        <f aca="false">IF(B37="","",(B37/100)/(0.3+B37/100))</f>
        <v/>
      </c>
      <c r="D37" s="16" t="str">
        <f aca="false">IF(B37="","",(B37/100)/(0.45+B37/100))</f>
        <v/>
      </c>
      <c r="E37" s="16" t="str">
        <f aca="false">IF(B37="","",(B37/100)/(0.6+B37/100))</f>
        <v/>
      </c>
      <c r="F37" s="15" t="str">
        <f aca="false">IF(OR(B37="",C11=""),"",IF(C11+B37/100&lt;=0,"",(B37/100)/(C11+B37/100)))</f>
        <v/>
      </c>
    </row>
    <row r="38" customFormat="false" ht="18.75" hidden="false" customHeight="true" outlineLevel="0" collapsed="false">
      <c r="B38" s="18"/>
      <c r="C38" s="16" t="str">
        <f aca="false">IF(B38="","",(B38/100)/(0.3+B38/100))</f>
        <v/>
      </c>
      <c r="D38" s="16" t="str">
        <f aca="false">IF(B38="","",(B38/100)/(0.45+B38/100))</f>
        <v/>
      </c>
      <c r="E38" s="16" t="str">
        <f aca="false">IF(B38="","",(B38/100)/(0.6+B38/100))</f>
        <v/>
      </c>
      <c r="F38" s="15" t="str">
        <f aca="false">IF(OR(B38="",C11=""),"",IF(C11+B38/100&lt;=0,"",(B38/100)/(C11+B38/100)))</f>
        <v/>
      </c>
    </row>
    <row r="39" customFormat="false" ht="18.75" hidden="false" customHeight="true" outlineLevel="0" collapsed="false">
      <c r="B39" s="18"/>
      <c r="C39" s="16" t="str">
        <f aca="false">IF(B39="","",(B39/100)/(0.3+B39/100))</f>
        <v/>
      </c>
      <c r="D39" s="16" t="str">
        <f aca="false">IF(B39="","",(B39/100)/(0.45+B39/100))</f>
        <v/>
      </c>
      <c r="E39" s="16" t="str">
        <f aca="false">IF(B39="","",(B39/100)/(0.6+B39/100))</f>
        <v/>
      </c>
      <c r="F39" s="15" t="str">
        <f aca="false">IF(OR(B39="",C11=""),"",IF(C11+B39/100&lt;=0,"",(B39/100)/(C11+B39/100)))</f>
        <v/>
      </c>
    </row>
    <row r="41" customFormat="false" ht="24" hidden="false" customHeight="true" outlineLevel="0" collapsed="false">
      <c r="B41" s="17" t="s">
        <v>38</v>
      </c>
    </row>
    <row r="42" customFormat="false" ht="27.75" hidden="false" customHeight="true" outlineLevel="0" collapsed="false">
      <c r="B42" s="4" t="s">
        <v>39</v>
      </c>
      <c r="C42" s="5" t="s">
        <v>10</v>
      </c>
      <c r="D42" s="5" t="s">
        <v>11</v>
      </c>
    </row>
    <row r="43" customFormat="false" ht="34.5" hidden="false" customHeight="true" outlineLevel="0" collapsed="false">
      <c r="B43" s="8" t="s">
        <v>40</v>
      </c>
      <c r="C43" s="13"/>
      <c r="D43" s="14" t="str">
        <f aca="false">IF(OR(C43="",C9=""),"",C9*C43/100)</f>
        <v/>
      </c>
    </row>
    <row r="44" customFormat="false" ht="34.5" hidden="false" customHeight="true" outlineLevel="0" collapsed="false">
      <c r="B44" s="8" t="s">
        <v>41</v>
      </c>
      <c r="C44" s="7"/>
    </row>
    <row r="45" customFormat="false" ht="34.5" hidden="false" customHeight="true" outlineLevel="0" collapsed="false">
      <c r="B45" s="8" t="s">
        <v>42</v>
      </c>
      <c r="C45" s="13"/>
      <c r="D45" s="14" t="str">
        <f aca="false">IF(OR(C45="",C44=""),"",C44*C45/100)</f>
        <v/>
      </c>
    </row>
    <row r="46" customFormat="false" ht="19.5" hidden="false" customHeight="true" outlineLevel="0" collapsed="false">
      <c r="B46" s="9" t="s">
        <v>43</v>
      </c>
      <c r="D46" s="10" t="str">
        <f aca="false">IF(AND(D43="",D45=""),"",N(D43)+N(D45))</f>
        <v/>
      </c>
    </row>
    <row r="47" customFormat="false" ht="19.5" hidden="false" customHeight="true" outlineLevel="0" collapsed="false">
      <c r="B47" s="9" t="s">
        <v>44</v>
      </c>
      <c r="D47" s="15" t="str">
        <f aca="false">IF(OR(D46="",C8="",C8=0),"",D46/C8)</f>
        <v/>
      </c>
    </row>
    <row r="48" customFormat="false" ht="34.5" hidden="false" customHeight="true" outlineLevel="0" collapsed="false">
      <c r="B48" s="19" t="s">
        <v>45</v>
      </c>
      <c r="D48" s="15" t="str">
        <f aca="false">IF(OR(C9="",C44="",C43="",C45="",C8="",C8=0),"",(C9*((1+C43/100)^4-1)+C44*((1+C45/100)^4-1))/C8)</f>
        <v/>
      </c>
    </row>
    <row r="50" customFormat="false" ht="15" hidden="false" customHeight="true" outlineLevel="0" collapsed="false">
      <c r="B50" s="20" t="s">
        <v>46</v>
      </c>
      <c r="C50" s="21" t="s">
        <v>47</v>
      </c>
      <c r="D50" s="21"/>
      <c r="E50" s="21" t="s">
        <v>48</v>
      </c>
      <c r="F50" s="21"/>
      <c r="G50" s="20" t="s">
        <v>49</v>
      </c>
    </row>
    <row r="51" customFormat="false" ht="30" hidden="false" customHeight="true" outlineLevel="0" collapsed="false">
      <c r="B51" s="22" t="str">
        <f aca="false">IF(D15="","",D15)</f>
        <v/>
      </c>
      <c r="C51" s="23" t="str">
        <f aca="false">IF(D22="","",D22)</f>
        <v/>
      </c>
      <c r="D51" s="23"/>
      <c r="E51" s="24" t="str">
        <f aca="false">IF(D23="","",D23)</f>
        <v/>
      </c>
      <c r="F51" s="24"/>
      <c r="G51" s="25" t="str">
        <f aca="false">IF(D18="","",D18)</f>
        <v/>
      </c>
    </row>
  </sheetData>
  <sheetProtection sheet="true"/>
  <mergeCells count="5">
    <mergeCell ref="B4:G4"/>
    <mergeCell ref="C50:D50"/>
    <mergeCell ref="E50:F50"/>
    <mergeCell ref="C51:D51"/>
    <mergeCell ref="E51:F51"/>
  </mergeCells>
  <conditionalFormatting sqref="G27">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28">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29">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30">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6"/>
    <col collapsed="false" customWidth="true" hidden="false" outlineLevel="0" max="6" min="3" style="0" width="15"/>
    <col collapsed="false" customWidth="true" hidden="false" outlineLevel="0" max="7" min="7" style="0" width="1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26" t="s">
        <v>50</v>
      </c>
      <c r="C4" s="26"/>
      <c r="D4" s="26"/>
      <c r="E4" s="26"/>
      <c r="F4" s="26"/>
      <c r="G4" s="26"/>
    </row>
    <row r="5" customFormat="false" ht="9.75" hidden="false" customHeight="true" outlineLevel="0" collapsed="false"/>
    <row r="7" customFormat="false" ht="27.75" hidden="false" customHeight="true" outlineLevel="0" collapsed="false">
      <c r="B7" s="4" t="s">
        <v>3</v>
      </c>
      <c r="C7" s="5" t="s">
        <v>4</v>
      </c>
    </row>
    <row r="8" customFormat="false" ht="18.75" hidden="false" customHeight="true" outlineLevel="0" collapsed="false">
      <c r="B8" s="6" t="s">
        <v>5</v>
      </c>
      <c r="C8" s="7" t="n">
        <v>1680000</v>
      </c>
    </row>
    <row r="9" customFormat="false" ht="34.5" hidden="false" customHeight="true" outlineLevel="0" collapsed="false">
      <c r="B9" s="8" t="s">
        <v>6</v>
      </c>
      <c r="C9" s="7" t="n">
        <v>924000</v>
      </c>
    </row>
    <row r="10" customFormat="false" ht="19.5" hidden="false" customHeight="true" outlineLevel="0" collapsed="false">
      <c r="B10" s="9" t="s">
        <v>7</v>
      </c>
      <c r="C10" s="10" t="n">
        <f aca="false">IF(OR(C8="",C9=""),"",C8-C9)</f>
        <v>756000</v>
      </c>
    </row>
    <row r="11" customFormat="false" ht="19.5" hidden="false" customHeight="true" outlineLevel="0" collapsed="false">
      <c r="B11" s="11" t="s">
        <v>8</v>
      </c>
      <c r="C11" s="12" t="n">
        <f aca="false">IF(OR(C10="",C8="",C8=0),"",C10/C8)</f>
        <v>0.45</v>
      </c>
    </row>
    <row r="13" customFormat="false" ht="27.75" hidden="false" customHeight="true" outlineLevel="0" collapsed="false">
      <c r="B13" s="4" t="s">
        <v>9</v>
      </c>
      <c r="C13" s="5" t="s">
        <v>10</v>
      </c>
      <c r="D13" s="5" t="s">
        <v>11</v>
      </c>
    </row>
    <row r="14" customFormat="false" ht="34.5" hidden="false" customHeight="true" outlineLevel="0" collapsed="false">
      <c r="B14" s="8" t="s">
        <v>12</v>
      </c>
      <c r="C14" s="13" t="n">
        <v>3</v>
      </c>
    </row>
    <row r="15" customFormat="false" ht="19.5" hidden="false" customHeight="true" outlineLevel="0" collapsed="false">
      <c r="B15" s="9" t="s">
        <v>13</v>
      </c>
      <c r="D15" s="10" t="n">
        <f aca="false">IF(OR(C14="",C8=""),"",C8*C14/100)</f>
        <v>50400</v>
      </c>
    </row>
    <row r="16" customFormat="false" ht="34.5" hidden="false" customHeight="true" outlineLevel="0" collapsed="false">
      <c r="B16" s="8" t="s">
        <v>14</v>
      </c>
      <c r="C16" s="7" t="n">
        <v>174000</v>
      </c>
    </row>
    <row r="17" customFormat="false" ht="18.75" hidden="false" customHeight="true" outlineLevel="0" collapsed="false">
      <c r="B17" s="6" t="s">
        <v>15</v>
      </c>
      <c r="D17" s="14" t="n">
        <f aca="false">IF(OR(C16="",D15=""),"",C16+D15)</f>
        <v>224400</v>
      </c>
    </row>
    <row r="18" customFormat="false" ht="19.5" hidden="false" customHeight="true" outlineLevel="0" collapsed="false">
      <c r="B18" s="9" t="s">
        <v>16</v>
      </c>
      <c r="D18" s="15" t="n">
        <f aca="false">IF(OR(C16="",C16=0,D15=""),"",D15/C16)</f>
        <v>0.289655172413793</v>
      </c>
    </row>
    <row r="19" customFormat="false" ht="18.75" hidden="false" customHeight="true" outlineLevel="0" collapsed="false">
      <c r="B19" s="6" t="s">
        <v>17</v>
      </c>
      <c r="D19" s="16" t="n">
        <f aca="false">IF(OR(C10="",D15="",C8=""),"",(C10+D15)/(C8+D15))</f>
        <v>0.466019417475728</v>
      </c>
    </row>
    <row r="20" customFormat="false" ht="34.5" hidden="false" customHeight="true" outlineLevel="0" collapsed="false">
      <c r="B20" s="8" t="s">
        <v>18</v>
      </c>
      <c r="D20" s="14" t="n">
        <f aca="false">IF(OR(D15="",C11="",C11&lt;=0),"",D15/C11)</f>
        <v>112000</v>
      </c>
    </row>
    <row r="21" customFormat="false" ht="18.75" hidden="false" customHeight="true" outlineLevel="0" collapsed="false">
      <c r="B21" s="6" t="s">
        <v>19</v>
      </c>
      <c r="D21" s="16" t="n">
        <f aca="false">IF(OR(D20="",C8="",C8=0),"",D20/C8)</f>
        <v>0.0666666666666667</v>
      </c>
    </row>
    <row r="22" customFormat="false" ht="19.5" hidden="false" customHeight="true" outlineLevel="0" collapsed="false">
      <c r="B22" s="11" t="s">
        <v>20</v>
      </c>
      <c r="D22" s="12" t="n">
        <f aca="false">IF(OR(C14="",C11=""),"",IF(C11+C14/100&lt;=0,"",(C14/100)/(C11+C14/100)))</f>
        <v>0.0625</v>
      </c>
    </row>
    <row r="23" customFormat="false" ht="19.5" hidden="false" customHeight="true" outlineLevel="0" collapsed="false">
      <c r="B23" s="9" t="s">
        <v>21</v>
      </c>
      <c r="D23" s="10" t="n">
        <f aca="false">IF(OR(D22="",C8=""),"",C8*D22)</f>
        <v>105000</v>
      </c>
    </row>
    <row r="25" customFormat="false" ht="24" hidden="false" customHeight="true" outlineLevel="0" collapsed="false">
      <c r="B25" s="17" t="s">
        <v>22</v>
      </c>
    </row>
    <row r="26" customFormat="false" ht="33.75" hidden="false" customHeight="true" outlineLevel="0" collapsed="false">
      <c r="B26" s="4" t="s">
        <v>23</v>
      </c>
      <c r="C26" s="5" t="s">
        <v>24</v>
      </c>
      <c r="D26" s="5" t="s">
        <v>25</v>
      </c>
      <c r="E26" s="5" t="s">
        <v>26</v>
      </c>
      <c r="F26" s="5" t="s">
        <v>27</v>
      </c>
      <c r="G26" s="5" t="s">
        <v>28</v>
      </c>
    </row>
    <row r="27" customFormat="false" ht="18.75" hidden="false" customHeight="true" outlineLevel="0" collapsed="false">
      <c r="B27" s="6" t="s">
        <v>29</v>
      </c>
      <c r="C27" s="16" t="n">
        <f aca="false">IF(D22="","",D22*0)</f>
        <v>0</v>
      </c>
      <c r="D27" s="14" t="n">
        <f aca="false">IF(OR(C8="",C14="",C27=""),"",C8*(1+C14/100)*(1-C27))</f>
        <v>1730400</v>
      </c>
      <c r="E27" s="14" t="n">
        <f aca="false">IF(OR(C9="",C27=""),"",C9*(1-C27))</f>
        <v>924000</v>
      </c>
      <c r="F27" s="14" t="n">
        <f aca="false">IF(OR(D27="",E27=""),"",D27-E27)</f>
        <v>806400</v>
      </c>
      <c r="G27" s="10" t="n">
        <f aca="false">IF(OR(F27="",C10=""),"",F27-C10)</f>
        <v>50400</v>
      </c>
    </row>
    <row r="28" customFormat="false" ht="18.75" hidden="false" customHeight="true" outlineLevel="0" collapsed="false">
      <c r="B28" s="6" t="s">
        <v>30</v>
      </c>
      <c r="C28" s="16" t="n">
        <f aca="false">IF(D22="","",D22*0.5)</f>
        <v>0.03125</v>
      </c>
      <c r="D28" s="14" t="n">
        <f aca="false">IF(OR(C8="",C14="",C28=""),"",C8*(1+C14/100)*(1-C28))</f>
        <v>1676325</v>
      </c>
      <c r="E28" s="14" t="n">
        <f aca="false">IF(OR(C9="",C28=""),"",C9*(1-C28))</f>
        <v>895125</v>
      </c>
      <c r="F28" s="14" t="n">
        <f aca="false">IF(OR(D28="",E28=""),"",D28-E28)</f>
        <v>781200</v>
      </c>
      <c r="G28" s="10" t="n">
        <f aca="false">IF(OR(F28="",C10=""),"",F28-C10)</f>
        <v>25200</v>
      </c>
    </row>
    <row r="29" customFormat="false" ht="18.75" hidden="false" customHeight="true" outlineLevel="0" collapsed="false">
      <c r="B29" s="6" t="s">
        <v>31</v>
      </c>
      <c r="C29" s="16" t="n">
        <f aca="false">IF(D22="","",D22*1)</f>
        <v>0.0625</v>
      </c>
      <c r="D29" s="14" t="n">
        <f aca="false">IF(OR(C8="",C14="",C29=""),"",C8*(1+C14/100)*(1-C29))</f>
        <v>1622250</v>
      </c>
      <c r="E29" s="14" t="n">
        <f aca="false">IF(OR(C9="",C29=""),"",C9*(1-C29))</f>
        <v>866250</v>
      </c>
      <c r="F29" s="14" t="n">
        <f aca="false">IF(OR(D29="",E29=""),"",D29-E29)</f>
        <v>756000</v>
      </c>
      <c r="G29" s="10" t="n">
        <f aca="false">IF(OR(F29="",C10=""),"",F29-C10)</f>
        <v>0</v>
      </c>
    </row>
    <row r="30" customFormat="false" ht="18.75" hidden="false" customHeight="true" outlineLevel="0" collapsed="false">
      <c r="B30" s="6" t="s">
        <v>32</v>
      </c>
      <c r="C30" s="16" t="n">
        <f aca="false">IF(D22="","",D22*1.5)</f>
        <v>0.09375</v>
      </c>
      <c r="D30" s="14" t="n">
        <f aca="false">IF(OR(C8="",C14="",C30=""),"",C8*(1+C14/100)*(1-C30))</f>
        <v>1568175</v>
      </c>
      <c r="E30" s="14" t="n">
        <f aca="false">IF(OR(C9="",C30=""),"",C9*(1-C30))</f>
        <v>837375</v>
      </c>
      <c r="F30" s="14" t="n">
        <f aca="false">IF(OR(D30="",E30=""),"",D30-E30)</f>
        <v>730800</v>
      </c>
      <c r="G30" s="10" t="n">
        <f aca="false">IF(OR(F30="",C10=""),"",F30-C10)</f>
        <v>-25200</v>
      </c>
    </row>
    <row r="32" customFormat="false" ht="24" hidden="false" customHeight="true" outlineLevel="0" collapsed="false">
      <c r="B32" s="17" t="s">
        <v>33</v>
      </c>
    </row>
    <row r="33" customFormat="false" ht="33.75" hidden="false" customHeight="true" outlineLevel="0" collapsed="false">
      <c r="B33" s="4" t="s">
        <v>12</v>
      </c>
      <c r="C33" s="5" t="s">
        <v>34</v>
      </c>
      <c r="D33" s="5" t="s">
        <v>35</v>
      </c>
      <c r="E33" s="5" t="s">
        <v>36</v>
      </c>
      <c r="F33" s="5" t="s">
        <v>37</v>
      </c>
    </row>
    <row r="34" customFormat="false" ht="18.75" hidden="false" customHeight="true" outlineLevel="0" collapsed="false">
      <c r="B34" s="18" t="n">
        <v>1</v>
      </c>
      <c r="C34" s="16" t="n">
        <f aca="false">IF(B34="","",(B34/100)/(0.3+B34/100))</f>
        <v>0.032258064516129</v>
      </c>
      <c r="D34" s="16" t="n">
        <f aca="false">IF(B34="","",(B34/100)/(0.45+B34/100))</f>
        <v>0.0217391304347826</v>
      </c>
      <c r="E34" s="16" t="n">
        <f aca="false">IF(B34="","",(B34/100)/(0.6+B34/100))</f>
        <v>0.0163934426229508</v>
      </c>
      <c r="F34" s="15" t="n">
        <f aca="false">IF(OR(B34="",C11=""),"",IF(C11+B34/100&lt;=0,"",(B34/100)/(C11+B34/100)))</f>
        <v>0.0217391304347826</v>
      </c>
    </row>
    <row r="35" customFormat="false" ht="18.75" hidden="false" customHeight="true" outlineLevel="0" collapsed="false">
      <c r="B35" s="18" t="n">
        <v>2</v>
      </c>
      <c r="C35" s="16" t="n">
        <f aca="false">IF(B35="","",(B35/100)/(0.3+B35/100))</f>
        <v>0.0625</v>
      </c>
      <c r="D35" s="16" t="n">
        <f aca="false">IF(B35="","",(B35/100)/(0.45+B35/100))</f>
        <v>0.0425531914893617</v>
      </c>
      <c r="E35" s="16" t="n">
        <f aca="false">IF(B35="","",(B35/100)/(0.6+B35/100))</f>
        <v>0.032258064516129</v>
      </c>
      <c r="F35" s="15" t="n">
        <f aca="false">IF(OR(B35="",C11=""),"",IF(C11+B35/100&lt;=0,"",(B35/100)/(C11+B35/100)))</f>
        <v>0.0425531914893617</v>
      </c>
    </row>
    <row r="36" customFormat="false" ht="18.75" hidden="false" customHeight="true" outlineLevel="0" collapsed="false">
      <c r="B36" s="18" t="n">
        <v>3</v>
      </c>
      <c r="C36" s="16" t="n">
        <f aca="false">IF(B36="","",(B36/100)/(0.3+B36/100))</f>
        <v>0.0909090909090909</v>
      </c>
      <c r="D36" s="16" t="n">
        <f aca="false">IF(B36="","",(B36/100)/(0.45+B36/100))</f>
        <v>0.0625</v>
      </c>
      <c r="E36" s="16" t="n">
        <f aca="false">IF(B36="","",(B36/100)/(0.6+B36/100))</f>
        <v>0.0476190476190476</v>
      </c>
      <c r="F36" s="15" t="n">
        <f aca="false">IF(OR(B36="",C11=""),"",IF(C11+B36/100&lt;=0,"",(B36/100)/(C11+B36/100)))</f>
        <v>0.0625</v>
      </c>
    </row>
    <row r="37" customFormat="false" ht="18.75" hidden="false" customHeight="true" outlineLevel="0" collapsed="false">
      <c r="B37" s="18" t="n">
        <v>5</v>
      </c>
      <c r="C37" s="16" t="n">
        <f aca="false">IF(B37="","",(B37/100)/(0.3+B37/100))</f>
        <v>0.142857142857143</v>
      </c>
      <c r="D37" s="16" t="n">
        <f aca="false">IF(B37="","",(B37/100)/(0.45+B37/100))</f>
        <v>0.1</v>
      </c>
      <c r="E37" s="16" t="n">
        <f aca="false">IF(B37="","",(B37/100)/(0.6+B37/100))</f>
        <v>0.0769230769230769</v>
      </c>
      <c r="F37" s="15" t="n">
        <f aca="false">IF(OR(B37="",C11=""),"",IF(C11+B37/100&lt;=0,"",(B37/100)/(C11+B37/100)))</f>
        <v>0.1</v>
      </c>
    </row>
    <row r="38" customFormat="false" ht="18.75" hidden="false" customHeight="true" outlineLevel="0" collapsed="false">
      <c r="B38" s="18" t="n">
        <v>7</v>
      </c>
      <c r="C38" s="16" t="n">
        <f aca="false">IF(B38="","",(B38/100)/(0.3+B38/100))</f>
        <v>0.189189189189189</v>
      </c>
      <c r="D38" s="16" t="n">
        <f aca="false">IF(B38="","",(B38/100)/(0.45+B38/100))</f>
        <v>0.134615384615385</v>
      </c>
      <c r="E38" s="16" t="n">
        <f aca="false">IF(B38="","",(B38/100)/(0.6+B38/100))</f>
        <v>0.104477611940299</v>
      </c>
      <c r="F38" s="15" t="n">
        <f aca="false">IF(OR(B38="",C11=""),"",IF(C11+B38/100&lt;=0,"",(B38/100)/(C11+B38/100)))</f>
        <v>0.134615384615385</v>
      </c>
    </row>
    <row r="39" customFormat="false" ht="18.75" hidden="false" customHeight="true" outlineLevel="0" collapsed="false">
      <c r="B39" s="18" t="n">
        <v>10</v>
      </c>
      <c r="C39" s="16" t="n">
        <f aca="false">IF(B39="","",(B39/100)/(0.3+B39/100))</f>
        <v>0.25</v>
      </c>
      <c r="D39" s="16" t="n">
        <f aca="false">IF(B39="","",(B39/100)/(0.45+B39/100))</f>
        <v>0.181818181818182</v>
      </c>
      <c r="E39" s="16" t="n">
        <f aca="false">IF(B39="","",(B39/100)/(0.6+B39/100))</f>
        <v>0.142857142857143</v>
      </c>
      <c r="F39" s="15" t="n">
        <f aca="false">IF(OR(B39="",C11=""),"",IF(C11+B39/100&lt;=0,"",(B39/100)/(C11+B39/100)))</f>
        <v>0.181818181818182</v>
      </c>
    </row>
    <row r="41" customFormat="false" ht="24" hidden="false" customHeight="true" outlineLevel="0" collapsed="false">
      <c r="B41" s="17" t="s">
        <v>38</v>
      </c>
    </row>
    <row r="42" customFormat="false" ht="27.75" hidden="false" customHeight="true" outlineLevel="0" collapsed="false">
      <c r="B42" s="4" t="s">
        <v>39</v>
      </c>
      <c r="C42" s="5" t="s">
        <v>10</v>
      </c>
      <c r="D42" s="5" t="s">
        <v>11</v>
      </c>
    </row>
    <row r="43" customFormat="false" ht="34.5" hidden="false" customHeight="true" outlineLevel="0" collapsed="false">
      <c r="B43" s="8" t="s">
        <v>40</v>
      </c>
      <c r="C43" s="13" t="n">
        <v>3.5</v>
      </c>
      <c r="D43" s="14" t="n">
        <f aca="false">IF(OR(C43="",C9=""),"",C9*C43/100)</f>
        <v>32340</v>
      </c>
    </row>
    <row r="44" customFormat="false" ht="34.5" hidden="false" customHeight="true" outlineLevel="0" collapsed="false">
      <c r="B44" s="8" t="s">
        <v>41</v>
      </c>
      <c r="C44" s="7" t="n">
        <v>416000</v>
      </c>
    </row>
    <row r="45" customFormat="false" ht="34.5" hidden="false" customHeight="true" outlineLevel="0" collapsed="false">
      <c r="B45" s="8" t="s">
        <v>42</v>
      </c>
      <c r="C45" s="13" t="n">
        <v>4.9</v>
      </c>
      <c r="D45" s="14" t="n">
        <f aca="false">IF(OR(C45="",C44=""),"",C44*C45/100)</f>
        <v>20384</v>
      </c>
    </row>
    <row r="46" customFormat="false" ht="19.5" hidden="false" customHeight="true" outlineLevel="0" collapsed="false">
      <c r="B46" s="9" t="s">
        <v>43</v>
      </c>
      <c r="D46" s="10" t="n">
        <f aca="false">IF(AND(D43="",D45=""),"",N(D43)+N(D45))</f>
        <v>52724</v>
      </c>
    </row>
    <row r="47" customFormat="false" ht="19.5" hidden="false" customHeight="true" outlineLevel="0" collapsed="false">
      <c r="B47" s="9" t="s">
        <v>44</v>
      </c>
      <c r="D47" s="15" t="n">
        <f aca="false">IF(OR(D46="",C8="",C8=0),"",D46/C8)</f>
        <v>0.0313833333333333</v>
      </c>
    </row>
    <row r="48" customFormat="false" ht="34.5" hidden="false" customHeight="true" outlineLevel="0" collapsed="false">
      <c r="B48" s="19" t="s">
        <v>45</v>
      </c>
      <c r="D48" s="15" t="n">
        <f aca="false">IF(OR(C9="",C44="",C43="",C45="",C8="",C8=0),"",(C9*((1+C43/100)^4-1)+C44*((1+C45/100)^4-1))/C8)</f>
        <v>0.13335613968495</v>
      </c>
    </row>
    <row r="50" customFormat="false" ht="15" hidden="false" customHeight="true" outlineLevel="0" collapsed="false">
      <c r="B50" s="20" t="s">
        <v>46</v>
      </c>
      <c r="C50" s="21" t="s">
        <v>47</v>
      </c>
      <c r="D50" s="21"/>
      <c r="E50" s="21" t="s">
        <v>48</v>
      </c>
      <c r="F50" s="21"/>
      <c r="G50" s="20" t="s">
        <v>49</v>
      </c>
    </row>
    <row r="51" customFormat="false" ht="30" hidden="false" customHeight="true" outlineLevel="0" collapsed="false">
      <c r="B51" s="22" t="n">
        <f aca="false">IF(D15="","",D15)</f>
        <v>50400</v>
      </c>
      <c r="C51" s="23" t="n">
        <f aca="false">IF(D22="","",D22)</f>
        <v>0.0625</v>
      </c>
      <c r="D51" s="23"/>
      <c r="E51" s="24" t="n">
        <f aca="false">IF(D23="","",D23)</f>
        <v>105000</v>
      </c>
      <c r="F51" s="24"/>
      <c r="G51" s="25" t="n">
        <f aca="false">IF(D18="","",D18)</f>
        <v>0.289655172413793</v>
      </c>
    </row>
  </sheetData>
  <sheetProtection sheet="true"/>
  <mergeCells count="5">
    <mergeCell ref="B4:G4"/>
    <mergeCell ref="C50:D50"/>
    <mergeCell ref="E50:F50"/>
    <mergeCell ref="C51:D51"/>
    <mergeCell ref="E51:F51"/>
  </mergeCells>
  <conditionalFormatting sqref="G27">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G28">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G29">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G30">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27" t="s">
        <v>51</v>
      </c>
    </row>
    <row r="5" customFormat="false" ht="24" hidden="false" customHeight="true" outlineLevel="0" collapsed="false">
      <c r="B5" s="17" t="s">
        <v>52</v>
      </c>
    </row>
    <row r="6" customFormat="false" ht="75" hidden="false" customHeight="true" outlineLevel="0" collapsed="false">
      <c r="B6" s="28" t="s">
        <v>53</v>
      </c>
      <c r="C6" s="28"/>
    </row>
    <row r="8" customFormat="false" ht="24" hidden="false" customHeight="true" outlineLevel="0" collapsed="false">
      <c r="B8" s="17" t="s">
        <v>54</v>
      </c>
    </row>
    <row r="9" customFormat="false" ht="30" hidden="false" customHeight="true" outlineLevel="0" collapsed="false">
      <c r="B9" s="28" t="s">
        <v>55</v>
      </c>
      <c r="C9" s="28"/>
    </row>
    <row r="10" customFormat="false" ht="30" hidden="false" customHeight="true" outlineLevel="0" collapsed="false">
      <c r="B10" s="28" t="s">
        <v>56</v>
      </c>
      <c r="C10" s="28"/>
    </row>
    <row r="11" customFormat="false" ht="30" hidden="false" customHeight="true" outlineLevel="0" collapsed="false">
      <c r="B11" s="28" t="s">
        <v>57</v>
      </c>
      <c r="C11" s="28"/>
    </row>
    <row r="12" customFormat="false" ht="30" hidden="false" customHeight="true" outlineLevel="0" collapsed="false">
      <c r="B12" s="28" t="s">
        <v>58</v>
      </c>
      <c r="C12" s="28"/>
    </row>
    <row r="14" customFormat="false" ht="24" hidden="false" customHeight="true" outlineLevel="0" collapsed="false">
      <c r="B14" s="17" t="s">
        <v>59</v>
      </c>
    </row>
    <row r="15" customFormat="false" ht="30" hidden="false" customHeight="true" outlineLevel="0" collapsed="false">
      <c r="B15" s="28" t="s">
        <v>60</v>
      </c>
      <c r="C15" s="28"/>
    </row>
    <row r="16" customFormat="false" ht="30" hidden="false" customHeight="true" outlineLevel="0" collapsed="false">
      <c r="B16" s="28" t="s">
        <v>61</v>
      </c>
      <c r="C16" s="28"/>
    </row>
    <row r="17" customFormat="false" ht="30" hidden="false" customHeight="true" outlineLevel="0" collapsed="false">
      <c r="B17" s="28" t="s">
        <v>62</v>
      </c>
      <c r="C17" s="28"/>
    </row>
    <row r="18" customFormat="false" ht="30" hidden="false" customHeight="true" outlineLevel="0" collapsed="false">
      <c r="B18" s="28" t="s">
        <v>63</v>
      </c>
      <c r="C18" s="28"/>
    </row>
    <row r="19" customFormat="false" ht="30" hidden="false" customHeight="true" outlineLevel="0" collapsed="false">
      <c r="B19" s="28" t="s">
        <v>64</v>
      </c>
      <c r="C19" s="28"/>
    </row>
    <row r="21" customFormat="false" ht="24" hidden="false" customHeight="true" outlineLevel="0" collapsed="false">
      <c r="B21" s="17" t="s">
        <v>65</v>
      </c>
    </row>
    <row r="22" customFormat="false" ht="45" hidden="false" customHeight="true" outlineLevel="0" collapsed="false">
      <c r="B22" s="28" t="s">
        <v>66</v>
      </c>
      <c r="C22" s="28"/>
    </row>
    <row r="23" customFormat="false" ht="45" hidden="false" customHeight="true" outlineLevel="0" collapsed="false">
      <c r="B23" s="28" t="s">
        <v>67</v>
      </c>
      <c r="C23" s="28"/>
    </row>
    <row r="24" customFormat="false" ht="30" hidden="false" customHeight="true" outlineLevel="0" collapsed="false">
      <c r="B24" s="28" t="s">
        <v>68</v>
      </c>
      <c r="C24" s="28"/>
    </row>
    <row r="25" customFormat="false" ht="45" hidden="false" customHeight="true" outlineLevel="0" collapsed="false">
      <c r="B25" s="28" t="s">
        <v>69</v>
      </c>
      <c r="C25" s="28"/>
    </row>
    <row r="27" customFormat="false" ht="24" hidden="false" customHeight="true" outlineLevel="0" collapsed="false">
      <c r="B27" s="29" t="s">
        <v>70</v>
      </c>
    </row>
    <row r="28" customFormat="false" ht="90" hidden="false" customHeight="true" outlineLevel="0" collapsed="false">
      <c r="B28" s="30" t="s">
        <v>71</v>
      </c>
      <c r="C28" s="30"/>
    </row>
    <row r="30" customFormat="false" ht="24" hidden="false" customHeight="true" outlineLevel="0" collapsed="false">
      <c r="B30" s="17" t="s">
        <v>72</v>
      </c>
    </row>
    <row r="31" customFormat="false" ht="19.5" hidden="false" customHeight="true" outlineLevel="0" collapsed="false">
      <c r="B31" s="31" t="s">
        <v>73</v>
      </c>
      <c r="C31" s="31"/>
    </row>
    <row r="32" customFormat="false" ht="19.5" hidden="false" customHeight="true" outlineLevel="0" collapsed="false">
      <c r="B32" s="32" t="s">
        <v>74</v>
      </c>
      <c r="C32" s="32"/>
    </row>
    <row r="33" customFormat="false" ht="19.5" hidden="false" customHeight="true" outlineLevel="0" collapsed="false">
      <c r="B33" s="33" t="s">
        <v>75</v>
      </c>
      <c r="C33" s="33"/>
    </row>
  </sheetData>
  <sheetProtection sheet="true"/>
  <mergeCells count="18">
    <mergeCell ref="B6:C6"/>
    <mergeCell ref="B9:C9"/>
    <mergeCell ref="B10:C10"/>
    <mergeCell ref="B11:C11"/>
    <mergeCell ref="B12:C12"/>
    <mergeCell ref="B15:C15"/>
    <mergeCell ref="B16:C16"/>
    <mergeCell ref="B17:C17"/>
    <mergeCell ref="B18:C18"/>
    <mergeCell ref="B19:C19"/>
    <mergeCell ref="B22:C22"/>
    <mergeCell ref="B23:C23"/>
    <mergeCell ref="B24:C24"/>
    <mergeCell ref="B25:C25"/>
    <mergeCell ref="B28:C28"/>
    <mergeCell ref="B31:C31"/>
    <mergeCell ref="B32:C32"/>
    <mergeCell ref="B33:C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