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<sst xmlns="http://schemas.openxmlformats.org/spreadsheetml/2006/main" count="132" uniqueCount="77">
  <si>
    <t xml:space="preserve">Comparador nómina o dividendo</t>
  </si>
  <si>
    <t xml:space="preserve">Fijas el beneficio que vas a repartirte y la hoja mide, con el mismo coste para la empresa, lo que te llega por nómina, por dividendo y por la mezcla, con el impuesto de sociedades, la cuota de autónomos y el IRPF desglosados.</t>
  </si>
  <si>
    <t xml:space="preserve">   Escribes tú en las celdas azules.   ·   Lo gris lo calcula la hoja sola.   ·   Capítulo 30 · plantilla 30.1 de 44   ·   El detalle, en la hoja «Cómo se usa».</t>
  </si>
  <si>
    <t xml:space="preserve">Los dos datos con los que arranca todo</t>
  </si>
  <si>
    <t xml:space="preserve">Escribes tú</t>
  </si>
  <si>
    <t xml:space="preserve">Beneficio antes de impuestos que vas a repartirte</t>
  </si>
  <si>
    <t xml:space="preserve">Tipo del impuesto de sociedades   ·   escribe 23 si es el 23 %</t>
  </si>
  <si>
    <t xml:space="preserve">LAS TRES RUTAS   ·   A LA EMPRESA LE CUESTAN LO MISMO</t>
  </si>
  <si>
    <t xml:space="preserve">Concepto</t>
  </si>
  <si>
    <t xml:space="preserve">A · todo nómina</t>
  </si>
  <si>
    <t xml:space="preserve">B · todo dividendo</t>
  </si>
  <si>
    <t xml:space="preserve">C · mitad y mitad</t>
  </si>
  <si>
    <t xml:space="preserve">Beneficio antes de impuestos que consume la ruta</t>
  </si>
  <si>
    <t xml:space="preserve">Nómina bruta del año</t>
  </si>
  <si>
    <t xml:space="preserve">Base del impuesto de sociedades</t>
  </si>
  <si>
    <t xml:space="preserve">Impuesto de sociedades</t>
  </si>
  <si>
    <t xml:space="preserve">Dividendo bruto repartido</t>
  </si>
  <si>
    <t xml:space="preserve">Cuota de autónomos del año</t>
  </si>
  <si>
    <t xml:space="preserve">Base general del IRPF   ·   nómina menos cuota</t>
  </si>
  <si>
    <t xml:space="preserve">IRPF de la nómina</t>
  </si>
  <si>
    <t xml:space="preserve">IRPF del dividendo</t>
  </si>
  <si>
    <t xml:space="preserve">Neto que llega a tu bolsillo</t>
  </si>
  <si>
    <t xml:space="preserve">Impuestos y cotización que se quedan por el camino</t>
  </si>
  <si>
    <t xml:space="preserve">Carga total de la ruta</t>
  </si>
  <si>
    <t xml:space="preserve">El neto más alto de las tres rutas</t>
  </si>
  <si>
    <t xml:space="preserve">La ruta que gana con tus números</t>
  </si>
  <si>
    <t xml:space="preserve">Lo que separa la mejor de la peor, al año</t>
  </si>
  <si>
    <t xml:space="preserve">Y lo que separa en cinco años en la ruta equivocada</t>
  </si>
  <si>
    <t xml:space="preserve">La vara de medir   ·   de cada 100 € de beneficio, lo que llega por dividendo en el primer tramo</t>
  </si>
  <si>
    <t xml:space="preserve">LA ESCALA DE TU BASE GENERAL   ·   LA ACTUALIZAS TÚ CADA AÑO</t>
  </si>
  <si>
    <t xml:space="preserve">Tramo de la base general</t>
  </si>
  <si>
    <t xml:space="preserve">Desde</t>
  </si>
  <si>
    <t xml:space="preserve">Tipo %</t>
  </si>
  <si>
    <t xml:space="preserve">Tramo 1   ·   en 2026, desde 0 €, al 19 %</t>
  </si>
  <si>
    <t xml:space="preserve">Tramo 2   ·   en 2026, desde 12.450 €, al 24 %</t>
  </si>
  <si>
    <t xml:space="preserve">Tramo 3   ·   en 2026, desde 20.200 €, al 30 %</t>
  </si>
  <si>
    <t xml:space="preserve">Tramo 4   ·   en 2026, desde 35.200 €, al 37 %</t>
  </si>
  <si>
    <t xml:space="preserve">Tramo 5   ·   en 2026, desde 60.000 €, al 45 %</t>
  </si>
  <si>
    <t xml:space="preserve">Tramo 6   ·   en 2026, desde 300.000 €, al 47 %</t>
  </si>
  <si>
    <t xml:space="preserve">LA ESCALA DEL AHORRO   ·   ÉSTA ES IGUAL EN TODO EL TERRITORIO COMÚN</t>
  </si>
  <si>
    <t xml:space="preserve">Tramo de la base del ahorro</t>
  </si>
  <si>
    <t xml:space="preserve">Tramo 2   ·   en 2026, desde 6.000 €, al 21 %</t>
  </si>
  <si>
    <t xml:space="preserve">Tramo 3   ·   en 2026, desde 50.000 €, al 23 %</t>
  </si>
  <si>
    <t xml:space="preserve">Tramo 4   ·   en 2026, desde 200.000 €, al 27 %</t>
  </si>
  <si>
    <t xml:space="preserve">Tramo 5   ·   en 2026, desde 300.000 €, al 30 %</t>
  </si>
  <si>
    <t xml:space="preserve">NETO DE LA RUTA QUE GANA</t>
  </si>
  <si>
    <t xml:space="preserve">DIFERENCIA CON LA PEOR RUTA</t>
  </si>
  <si>
    <t xml:space="preserve">CARGA TOTAL DE LA RUTA QUE GANA</t>
  </si>
  <si>
    <t xml:space="preserve">DE CADA 100 €, POR DIVIDENDO LLEGAN</t>
  </si>
  <si>
    <t xml:space="preserve">   EJEMPLO RESUELTO   ·   Los números son los del libro. Para trabajar con los tuyos, usa la hoja «Plantilla».</t>
  </si>
  <si>
    <t xml:space="preserve">Capítulo 30 · plantilla 30.1 de 44 · «Facturas mucho y no ganas dinero»</t>
  </si>
  <si>
    <t xml:space="preserve">PARA QUÉ SIRVE</t>
  </si>
  <si>
    <t xml:space="preserve">Para hacer una vez al año la cuenta que casi nadie hace: cuánto te llega de verdad según por qué puerta saques el dinero. El error de método más común es comparar «cuánto me llega» sin fijar «cuánto le cuesta a la empresa», y así siempre gana la opción que saca más dinero, que no es la más eficiente. Esta hoja fija el coste —el beneficio antes de impuestos que consume cada ruta— y mide el neto de las tres: todo por nómina, todo por dividendo y mitad y mitad. No es una recomendación: es una metodología para llegar a tu asesoría con las tres columnas hechas.</t>
  </si>
  <si>
    <t xml:space="preserve">QUÉ NECESITAS TENER A MANO</t>
  </si>
  <si>
    <t xml:space="preserve">El beneficio antes de impuestos que la empresa puede permitirse dedicar a retribuirte. Ojo al orden: primero mira si la empresa genera caja después de financiar su crecimiento y devolver su deuda, y cuánto puede salir sin dejarla por debajo de su colchón de meses. Sólo entonces se elige la puerta.</t>
  </si>
  <si>
    <t xml:space="preserve">Tu tipo del impuesto de sociedades. En 2026, el 23 % si eres empresa de reducida dimensión, que es lo normal en este tamaño.</t>
  </si>
  <si>
    <t xml:space="preserve">La cuota de autónomos del año de cada ruta. En 2026 desaparece la base mínima especial del autónomo societario: la mínima pasa a ser la del grupo 7, 1.424,40 € al mes, unos 449 € de cuota, cerca de 5.400 € al año. Ése es el suelo aunque no te pongas nómina.</t>
  </si>
  <si>
    <t xml:space="preserve">Las dos escalas del año. La de la base general la tienes que mirar en tu comunidad: la mitad del impuesto lo fija ella y el mismo bruto no paga lo mismo en dos comunidades. La del ahorro sí es igual en todo el territorio común.</t>
  </si>
  <si>
    <t xml:space="preserve">Si controlas tu sociedad —tú solo o sumando el capital de familiares que conviven contigo— estás en autónomos aunque cobres por nómina. Compruébalo antes de nada.</t>
  </si>
  <si>
    <t xml:space="preserve">CÓMO SE RELLENA</t>
  </si>
  <si>
    <t xml:space="preserve">Escribe el beneficio disponible y tu tipo de sociedades. Las tres rutas consumen ese mismo importe: por eso son comparables.</t>
  </si>
  <si>
    <t xml:space="preserve">Rellena las dos escalas con las cifras de tu año y de tu comunidad. Vienen las de 2026 escritas en cada renglón para que las copies, pero caducan: se tocan casi todos los años.</t>
  </si>
  <si>
    <t xml:space="preserve">Pon la nómina bruta de cada ruta. En la A va todo, en la B va 0 y en la C la mitad. Si quieres probar otra mezcla, cambia la de la ruta C y mira qué pasa.</t>
  </si>
  <si>
    <t xml:space="preserve">Pon la cuota de autónomos de cada ruta. Cambia con el rendimiento que declares, y no vale poner la mínima si tu nómina es alta: la Seguridad Social cruza al año siguiente lo cotizado con lo declarado y regulariza de oficio.</t>
  </si>
  <si>
    <t xml:space="preserve">Mira el neto de las tres y llévate la hoja a tu asesoría. Repite el cálculo cada noviembre, que es el último momento en que se puede hacer algo con el ejercicio en curso.</t>
  </si>
  <si>
    <t xml:space="preserve">QUÉ TE ESTÁ DICIENDO</t>
  </si>
  <si>
    <t xml:space="preserve">La diferencia entre la mejor y la peor ruta. En el ejemplo del capítulo, con 80.000 € en juego, son 3.184 € al año: cinco años en la ruta equivocada son casi 16.000 €.</t>
  </si>
  <si>
    <t xml:space="preserve">Lo cerca que quedan la A y la B. Las dos posturas de siempre —«hay que ponerse nómina» y «hay que sacarlo por dividendo»— dan casi lo mismo, y las dos pierden contra partirlo. Las dos escalas empiezan baratas, y concentrarlo en una puerta te obliga a subir una sola escalera hasta arriba.</t>
  </si>
  <si>
    <t xml:space="preserve">La vara de medir: con el 23 % de sociedades y el 19 % del primer tramo del ahorro, de cada 100 € de beneficio llegan 62,37 €, o sea una carga del 37,63 %. Mientras tu tipo marginal en la base general se quede por debajo, el euro siguiente sale mejor por nómina.</t>
  </si>
  <si>
    <t xml:space="preserve">La carga total de cada ruta. Conforme repartes más, el dividendo se sale del primer tramo y la carga real sube: por eso el resultado se desplaza solo cuando tu empresa gana más.</t>
  </si>
  <si>
    <t xml:space="preserve">Que el resultado caduca. Si cambian los tramos, si te mudas de comunidad o si tu pareja empieza a tener rendimientos, la mezcla óptima se mueve sin que tú toques nada.</t>
  </si>
  <si>
    <t xml:space="preserve">OJO CON ESTO</t>
  </si>
  <si>
    <t xml:space="preserve">Tu nómina no es un mando de volumen. Todo lo que la sociedad hace contigo es una operación vinculada y se valora a precio de mercado: si te pones un sueldo muy por debajo del mercado para dejar el beneficio dentro y sacarlo por dividendo, Hacienda puede ajustarlo, y si te lo pones muy por encima para vaciar la base, también. Responde a un trabajo real y a lo que costaría contratar a quien lo hiciera. Y la tercera puerta no existe: ir sacando dinero a cuenta y que la contabilidad lo anote en una cuenta con el socio acaba en uno de tres finales, y sólo uno es bueno. O es un préstamo de verdad, con contrato, plazo, interés de mercado y devoluciones que ocurren, o se recalifica como retribución, o se recalifica como dividendo encubierto, que además no es gasto deducible para la empresa. Lo que dispara la comprobación no es el importe de un año: es una cuenta con socios deudora, creciente y sin devoluciones tres ejercicios seguidos. Que todo lo que sale de la empresa hacia ti tenga un nombre, una fecha y un documento.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</si>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</sst>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;[RED]\-#,##0&quot; €&quot;"/>
    <numFmt numFmtId="166" formatCode="0&quot; %&quot;"/>
    <numFmt numFmtId="167" formatCode="0.0\ %;[RED]\-0.0\ %"/>
    <numFmt numFmtId="168" formatCode="@"/>
    <numFmt numFmtId="169" formatCode="#,##0.00&quot; €&quot;;[RED]\-#,##0.00&quot; €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4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C0504D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Mismo coste para la empresa, distinto neto para ti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Plantilla!B22</c:f>
              <c:strCache>
                <c:ptCount val="1"/>
                <c:pt idx="0">
                  <c:v>Neto que llega a tu bolsillo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Plantilla!$C$12:$E$12</c:f>
              <c:strCache>
                <c:ptCount val="3"/>
                <c:pt idx="0">
                  <c:v>A · todo nómina</c:v>
                </c:pt>
                <c:pt idx="1">
                  <c:v>B · todo dividendo</c:v>
                </c:pt>
                <c:pt idx="2">
                  <c:v>C · mitad y mitad</c:v>
                </c:pt>
              </c:strCache>
            </c:strRef>
          </c:cat>
          <c:val>
            <c:numRef>
              <c:f>Plantilla!$C$22:$E$22</c:f>
              <c:numCache>
                <c:formatCode>General</c:formatCode>
                <c:ptCount val="3"/>
              </c:numCache>
            </c:numRef>
          </c:val>
        </c:ser>
        <c:ser>
          <c:idx val="1"/>
          <c:order val="1"/>
          <c:tx>
            <c:strRef>
              <c:f>Plantilla!B23</c:f>
              <c:strCache>
                <c:ptCount val="1"/>
                <c:pt idx="0">
                  <c:v>Impuestos y cotización que se quedan por el camino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Plantilla!$C$12:$E$12</c:f>
              <c:strCache>
                <c:ptCount val="3"/>
                <c:pt idx="0">
                  <c:v>A · todo nómina</c:v>
                </c:pt>
                <c:pt idx="1">
                  <c:v>B · todo dividendo</c:v>
                </c:pt>
                <c:pt idx="2">
                  <c:v>C · mitad y mitad</c:v>
                </c:pt>
              </c:strCache>
            </c:strRef>
          </c:cat>
          <c:val>
            <c:numRef>
              <c:f>Plantilla!$C$23:$E$23</c:f>
              <c:numCache>
                <c:formatCode>General</c:formatCode>
                <c:ptCount val="3"/>
              </c:numCache>
            </c:numRef>
          </c:val>
        </c:ser>
        <c:gapWidth val="150"/>
        <c:overlap val="100"/>
        <c:axId val="91570702"/>
        <c:axId val="13113309"/>
      </c:barChart>
      <c:catAx>
        <c:axId val="915707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113309"/>
        <c:crosses val="autoZero"/>
        <c:auto val="1"/>
        <c:lblAlgn val="ctr"/>
        <c:lblOffset val="100"/>
        <c:noMultiLvlLbl val="0"/>
      </c:catAx>
      <c:valAx>
        <c:axId val="1311330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57070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Mismo coste para la empresa, distinto neto para ti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Ejemplo!B22</c:f>
              <c:strCache>
                <c:ptCount val="1"/>
                <c:pt idx="0">
                  <c:v>Neto que llega a tu bolsillo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Ejemplo!$C$12:$E$12</c:f>
              <c:strCache>
                <c:ptCount val="3"/>
                <c:pt idx="0">
                  <c:v>A · todo nómina</c:v>
                </c:pt>
                <c:pt idx="1">
                  <c:v>B · todo dividendo</c:v>
                </c:pt>
                <c:pt idx="2">
                  <c:v>C · mitad y mitad</c:v>
                </c:pt>
              </c:strCache>
            </c:strRef>
          </c:cat>
          <c:val>
            <c:numRef>
              <c:f>Ejemplo!$C$22:$E$22</c:f>
              <c:numCache>
                <c:formatCode>#,##0" €";[RED]\-#,##0" €"</c:formatCode>
                <c:ptCount val="3"/>
                <c:pt idx="0">
                  <c:v>43743</c:v>
                </c:pt>
                <c:pt idx="1">
                  <c:v>43164</c:v>
                </c:pt>
                <c:pt idx="2">
                  <c:v>46348.5</c:v>
                </c:pt>
              </c:numCache>
            </c:numRef>
          </c:val>
        </c:ser>
        <c:ser>
          <c:idx val="1"/>
          <c:order val="1"/>
          <c:tx>
            <c:strRef>
              <c:f>Ejemplo!B23</c:f>
              <c:strCache>
                <c:ptCount val="1"/>
                <c:pt idx="0">
                  <c:v>Impuestos y cotización que se quedan por el camino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Ejemplo!$C$12:$E$12</c:f>
              <c:strCache>
                <c:ptCount val="3"/>
                <c:pt idx="0">
                  <c:v>A · todo nómina</c:v>
                </c:pt>
                <c:pt idx="1">
                  <c:v>B · todo dividendo</c:v>
                </c:pt>
                <c:pt idx="2">
                  <c:v>C · mitad y mitad</c:v>
                </c:pt>
              </c:strCache>
            </c:strRef>
          </c:cat>
          <c:val>
            <c:numRef>
              <c:f>Ejemplo!$C$23:$E$23</c:f>
              <c:numCache>
                <c:formatCode>#,##0" €";[RED]\-#,##0" €"</c:formatCode>
                <c:ptCount val="3"/>
                <c:pt idx="0">
                  <c:v>36257</c:v>
                </c:pt>
                <c:pt idx="1">
                  <c:v>36836</c:v>
                </c:pt>
                <c:pt idx="2">
                  <c:v>33651.5</c:v>
                </c:pt>
              </c:numCache>
            </c:numRef>
          </c:val>
        </c:ser>
        <c:gapWidth val="150"/>
        <c:overlap val="100"/>
        <c:axId val="20191783"/>
        <c:axId val="77201903"/>
      </c:barChart>
      <c:catAx>
        <c:axId val="20191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201903"/>
        <c:crosses val="autoZero"/>
        <c:auto val="1"/>
        <c:lblAlgn val="ctr"/>
        <c:lblOffset val="100"/>
        <c:noMultiLvlLbl val="0"/>
      </c:catAx>
      <c:valAx>
        <c:axId val="77201903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19178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50</xdr:row>
      <xdr:rowOff>0</xdr:rowOff>
    </xdr:from>
    <xdr:to>
      <xdr:col>6</xdr:col>
      <xdr:colOff>103320</xdr:colOff>
      <xdr:row>65</xdr:row>
      <xdr:rowOff>21960</xdr:rowOff>
    </xdr:to>
    <xdr:graphicFrame>
      <xdr:nvGraphicFramePr>
        <xdr:cNvPr id="0" name="Chart 1"/>
        <xdr:cNvGraphicFramePr/>
      </xdr:nvGraphicFramePr>
      <xdr:xfrm>
        <a:off x="154800" y="155541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50</xdr:row>
      <xdr:rowOff>0</xdr:rowOff>
    </xdr:from>
    <xdr:to>
      <xdr:col>6</xdr:col>
      <xdr:colOff>103320</xdr:colOff>
      <xdr:row>65</xdr:row>
      <xdr:rowOff>21960</xdr:rowOff>
    </xdr:to>
    <xdr:graphicFrame>
      <xdr:nvGraphicFramePr>
        <xdr:cNvPr id="1" name="Chart 1"/>
        <xdr:cNvGraphicFramePr/>
      </xdr:nvGraphicFramePr>
      <xdr:xfrm>
        <a:off x="154800" y="155541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4"/>
    <col collapsed="false" customWidth="true" hidden="false" outlineLevel="0" max="5" min="3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</row>
    <row r="5" customFormat="false" ht="9.75" hidden="false" customHeight="true" outlineLevel="0" collapsed="false"/>
    <row r="7" customFormat="false" ht="27.75" hidden="false" customHeight="true" outlineLevel="0" collapsed="false">
      <c r="B7" s="4" t="s">
        <v>3</v>
      </c>
      <c r="C7" s="5" t="s">
        <v>4</v>
      </c>
    </row>
    <row r="8" customFormat="false" ht="34.5" hidden="false" customHeight="true" outlineLevel="0" collapsed="false">
      <c r="B8" s="6" t="s">
        <v>5</v>
      </c>
      <c r="C8" s="7"/>
    </row>
    <row r="9" customFormat="false" ht="34.5" hidden="false" customHeight="true" outlineLevel="0" collapsed="false">
      <c r="B9" s="6" t="s">
        <v>6</v>
      </c>
      <c r="C9" s="8"/>
    </row>
    <row r="11" customFormat="false" ht="24" hidden="false" customHeight="true" outlineLevel="0" collapsed="false">
      <c r="B11" s="9" t="s">
        <v>7</v>
      </c>
    </row>
    <row r="12" customFormat="false" ht="33.75" hidden="false" customHeight="true" outlineLevel="0" collapsed="false">
      <c r="B12" s="4" t="s">
        <v>8</v>
      </c>
      <c r="C12" s="5" t="s">
        <v>9</v>
      </c>
      <c r="D12" s="5" t="s">
        <v>10</v>
      </c>
      <c r="E12" s="5" t="s">
        <v>11</v>
      </c>
    </row>
    <row r="13" customFormat="false" ht="34.5" hidden="false" customHeight="true" outlineLevel="0" collapsed="false">
      <c r="B13" s="6" t="s">
        <v>12</v>
      </c>
      <c r="C13" s="10" t="str">
        <f aca="false">IF(C8="","",C8)</f>
        <v/>
      </c>
      <c r="D13" s="10" t="str">
        <f aca="false">IF(C8="","",C8)</f>
        <v/>
      </c>
      <c r="E13" s="10" t="str">
        <f aca="false">IF(C8="","",C8)</f>
        <v/>
      </c>
    </row>
    <row r="14" customFormat="false" ht="18.75" hidden="false" customHeight="true" outlineLevel="0" collapsed="false">
      <c r="B14" s="11" t="s">
        <v>13</v>
      </c>
      <c r="C14" s="7"/>
      <c r="D14" s="7"/>
      <c r="E14" s="7"/>
    </row>
    <row r="15" customFormat="false" ht="18.75" hidden="false" customHeight="true" outlineLevel="0" collapsed="false">
      <c r="B15" s="11" t="s">
        <v>14</v>
      </c>
      <c r="C15" s="10" t="str">
        <f aca="false">IF(OR(C8="",C14=""),"",MAX(0,C8-C14))</f>
        <v/>
      </c>
      <c r="D15" s="10" t="str">
        <f aca="false">IF(OR(C8="",D14=""),"",MAX(0,C8-D14))</f>
        <v/>
      </c>
      <c r="E15" s="10" t="str">
        <f aca="false">IF(OR(C8="",E14=""),"",MAX(0,C8-E14))</f>
        <v/>
      </c>
    </row>
    <row r="16" customFormat="false" ht="18.75" hidden="false" customHeight="true" outlineLevel="0" collapsed="false">
      <c r="B16" s="11" t="s">
        <v>15</v>
      </c>
      <c r="C16" s="10" t="str">
        <f aca="false">IF(OR(C15="",C9=""),"",C15*C9/100)</f>
        <v/>
      </c>
      <c r="D16" s="10" t="str">
        <f aca="false">IF(OR(D15="",C9=""),"",D15*C9/100)</f>
        <v/>
      </c>
      <c r="E16" s="10" t="str">
        <f aca="false">IF(OR(E15="",C9=""),"",E15*C9/100)</f>
        <v/>
      </c>
    </row>
    <row r="17" customFormat="false" ht="18.75" hidden="false" customHeight="true" outlineLevel="0" collapsed="false">
      <c r="B17" s="11" t="s">
        <v>16</v>
      </c>
      <c r="C17" s="10" t="str">
        <f aca="false">IF(OR(C15="",C16=""),"",C15-C16)</f>
        <v/>
      </c>
      <c r="D17" s="10" t="str">
        <f aca="false">IF(OR(D15="",D16=""),"",D15-D16)</f>
        <v/>
      </c>
      <c r="E17" s="10" t="str">
        <f aca="false">IF(OR(E15="",E16=""),"",E15-E16)</f>
        <v/>
      </c>
    </row>
    <row r="18" customFormat="false" ht="18.75" hidden="false" customHeight="true" outlineLevel="0" collapsed="false">
      <c r="B18" s="11" t="s">
        <v>17</v>
      </c>
      <c r="C18" s="7"/>
      <c r="D18" s="7"/>
      <c r="E18" s="7"/>
    </row>
    <row r="19" customFormat="false" ht="34.5" hidden="false" customHeight="true" outlineLevel="0" collapsed="false">
      <c r="B19" s="6" t="s">
        <v>18</v>
      </c>
      <c r="C19" s="10" t="str">
        <f aca="false">IF(C14="","",MAX(0,C14-N(C18)))</f>
        <v/>
      </c>
      <c r="D19" s="10" t="str">
        <f aca="false">IF(D14="","",MAX(0,D14-N(D18)))</f>
        <v/>
      </c>
      <c r="E19" s="10" t="str">
        <f aca="false">IF(E14="","",MAX(0,E14-N(E18)))</f>
        <v/>
      </c>
    </row>
    <row r="20" customFormat="false" ht="18.75" hidden="false" customHeight="true" outlineLevel="0" collapsed="false">
      <c r="B20" s="11" t="s">
        <v>19</v>
      </c>
      <c r="C20" s="10" t="str">
        <f aca="false">IF(OR(C19="",COUNT(C33:C38)&lt;6,COUNT(D33:D38)&lt;6),"",MAX(0,MIN(C19,C34)-C33)*D33/100+MAX(0,MIN(C19,C35)-C34)*D34/100+MAX(0,MIN(C19,C36)-C35)*D35/100+MAX(0,MIN(C19,C37)-C36)*D36/100+MAX(0,MIN(C19,C38)-C37)*D37/100+MAX(0,C19-C38)*D38/100)</f>
        <v/>
      </c>
      <c r="D20" s="10" t="str">
        <f aca="false">IF(OR(D19="",COUNT(C33:C38)&lt;6,COUNT(D33:D38)&lt;6),"",MAX(0,MIN(D19,C34)-C33)*D33/100+MAX(0,MIN(D19,C35)-C34)*D34/100+MAX(0,MIN(D19,C36)-C35)*D35/100+MAX(0,MIN(D19,C37)-C36)*D36/100+MAX(0,MIN(D19,C38)-C37)*D37/100+MAX(0,D19-C38)*D38/100)</f>
        <v/>
      </c>
      <c r="E20" s="10" t="str">
        <f aca="false">IF(OR(E19="",COUNT(C33:C38)&lt;6,COUNT(D33:D38)&lt;6),"",MAX(0,MIN(E19,C34)-C33)*D33/100+MAX(0,MIN(E19,C35)-C34)*D34/100+MAX(0,MIN(E19,C36)-C35)*D35/100+MAX(0,MIN(E19,C37)-C36)*D36/100+MAX(0,MIN(E19,C38)-C37)*D37/100+MAX(0,E19-C38)*D38/100)</f>
        <v/>
      </c>
    </row>
    <row r="21" customFormat="false" ht="18.75" hidden="false" customHeight="true" outlineLevel="0" collapsed="false">
      <c r="B21" s="11" t="s">
        <v>20</v>
      </c>
      <c r="C21" s="10" t="str">
        <f aca="false">IF(OR(C17="",COUNT(C42:C46)&lt;5,COUNT(D42:D46)&lt;5),"",MAX(0,MIN(C17,C43)-C42)*D42/100+MAX(0,MIN(C17,C44)-C43)*D43/100+MAX(0,MIN(C17,C45)-C44)*D44/100+MAX(0,MIN(C17,C46)-C45)*D45/100+MAX(0,C17-C46)*D46/100)</f>
        <v/>
      </c>
      <c r="D21" s="10" t="str">
        <f aca="false">IF(OR(D17="",COUNT(C42:C46)&lt;5,COUNT(D42:D46)&lt;5),"",MAX(0,MIN(D17,C43)-C42)*D42/100+MAX(0,MIN(D17,C44)-C43)*D43/100+MAX(0,MIN(D17,C45)-C44)*D44/100+MAX(0,MIN(D17,C46)-C45)*D45/100+MAX(0,D17-C46)*D46/100)</f>
        <v/>
      </c>
      <c r="E21" s="10" t="str">
        <f aca="false">IF(OR(E17="",COUNT(C42:C46)&lt;5,COUNT(D42:D46)&lt;5),"",MAX(0,MIN(E17,C43)-C42)*D42/100+MAX(0,MIN(E17,C44)-C43)*D43/100+MAX(0,MIN(E17,C45)-C44)*D44/100+MAX(0,MIN(E17,C46)-C45)*D45/100+MAX(0,E17-C46)*D46/100)</f>
        <v/>
      </c>
    </row>
    <row r="22" customFormat="false" ht="19.5" hidden="false" customHeight="true" outlineLevel="0" collapsed="false">
      <c r="B22" s="12" t="s">
        <v>21</v>
      </c>
      <c r="C22" s="13" t="str">
        <f aca="false">IF(OR(C8="",C14=""),"",C14-N(C18)-N(C20)+N(C17)-N(C21))</f>
        <v/>
      </c>
      <c r="D22" s="13" t="str">
        <f aca="false">IF(OR(C8="",D14=""),"",D14-N(D18)-N(D20)+N(D17)-N(D21))</f>
        <v/>
      </c>
      <c r="E22" s="13" t="str">
        <f aca="false">IF(OR(C8="",E14=""),"",E14-N(E18)-N(E20)+N(E17)-N(E21))</f>
        <v/>
      </c>
    </row>
    <row r="23" customFormat="false" ht="34.5" hidden="false" customHeight="true" outlineLevel="0" collapsed="false">
      <c r="B23" s="14" t="s">
        <v>22</v>
      </c>
      <c r="C23" s="15" t="str">
        <f aca="false">IF(C22="","",C8-C22)</f>
        <v/>
      </c>
      <c r="D23" s="15" t="str">
        <f aca="false">IF(D22="","",C8-D22)</f>
        <v/>
      </c>
      <c r="E23" s="15" t="str">
        <f aca="false">IF(E22="","",C8-E22)</f>
        <v/>
      </c>
    </row>
    <row r="24" customFormat="false" ht="18.75" hidden="false" customHeight="true" outlineLevel="0" collapsed="false">
      <c r="B24" s="11" t="s">
        <v>23</v>
      </c>
      <c r="C24" s="16" t="str">
        <f aca="false">IF(OR(C22="",C8="",C8=0),"",1-C22/C8)</f>
        <v/>
      </c>
      <c r="D24" s="16" t="str">
        <f aca="false">IF(OR(D22="",C8="",C8=0),"",1-D22/C8)</f>
        <v/>
      </c>
      <c r="E24" s="16" t="str">
        <f aca="false">IF(OR(E22="",C8="",C8=0),"",1-E22/C8)</f>
        <v/>
      </c>
    </row>
    <row r="25" customFormat="false" ht="19.5" hidden="false" customHeight="true" outlineLevel="0" collapsed="false">
      <c r="B25" s="12" t="s">
        <v>24</v>
      </c>
      <c r="C25" s="13" t="str">
        <f aca="false">IF(COUNT(C22:E22)=0,"",MAX(C22:E22))</f>
        <v/>
      </c>
    </row>
    <row r="26" customFormat="false" ht="19.5" hidden="false" customHeight="true" outlineLevel="0" collapsed="false">
      <c r="B26" s="17" t="s">
        <v>25</v>
      </c>
      <c r="C26" s="18" t="str">
        <f aca="false">IF(COUNT(C22:E22)=0,"",INDEX(C12:E12,MATCH(MAX(C22:E22),C22:E22,0)))</f>
        <v/>
      </c>
    </row>
    <row r="27" customFormat="false" ht="19.5" hidden="false" customHeight="true" outlineLevel="0" collapsed="false">
      <c r="B27" s="17" t="s">
        <v>26</v>
      </c>
      <c r="C27" s="15" t="str">
        <f aca="false">IF(COUNT(C22:E22)=0,"",MAX(C22:E22)-MIN(C22:E22))</f>
        <v/>
      </c>
    </row>
    <row r="28" customFormat="false" ht="34.5" hidden="false" customHeight="true" outlineLevel="0" collapsed="false">
      <c r="B28" s="6" t="s">
        <v>27</v>
      </c>
      <c r="C28" s="10" t="str">
        <f aca="false">IF(C27="","",C27*5)</f>
        <v/>
      </c>
    </row>
    <row r="29" customFormat="false" ht="34.5" hidden="false" customHeight="true" outlineLevel="0" collapsed="false">
      <c r="B29" s="6" t="s">
        <v>28</v>
      </c>
      <c r="C29" s="19" t="str">
        <f aca="false">IF(OR(C9="",D42=""),"",(1-C9/100)*(1-D42/100)*100)</f>
        <v/>
      </c>
    </row>
    <row r="31" customFormat="false" ht="24" hidden="false" customHeight="true" outlineLevel="0" collapsed="false">
      <c r="B31" s="9" t="s">
        <v>29</v>
      </c>
    </row>
    <row r="32" customFormat="false" ht="30" hidden="false" customHeight="true" outlineLevel="0" collapsed="false">
      <c r="B32" s="4" t="s">
        <v>30</v>
      </c>
      <c r="C32" s="5" t="s">
        <v>31</v>
      </c>
      <c r="D32" s="5" t="s">
        <v>32</v>
      </c>
    </row>
    <row r="33" customFormat="false" ht="18.75" hidden="false" customHeight="true" outlineLevel="0" collapsed="false">
      <c r="B33" s="11" t="s">
        <v>33</v>
      </c>
      <c r="C33" s="7"/>
      <c r="D33" s="8"/>
    </row>
    <row r="34" customFormat="false" ht="34.5" hidden="false" customHeight="true" outlineLevel="0" collapsed="false">
      <c r="B34" s="6" t="s">
        <v>34</v>
      </c>
      <c r="C34" s="7"/>
      <c r="D34" s="8"/>
    </row>
    <row r="35" customFormat="false" ht="34.5" hidden="false" customHeight="true" outlineLevel="0" collapsed="false">
      <c r="B35" s="6" t="s">
        <v>35</v>
      </c>
      <c r="C35" s="7"/>
      <c r="D35" s="8"/>
    </row>
    <row r="36" customFormat="false" ht="34.5" hidden="false" customHeight="true" outlineLevel="0" collapsed="false">
      <c r="B36" s="6" t="s">
        <v>36</v>
      </c>
      <c r="C36" s="7"/>
      <c r="D36" s="8"/>
    </row>
    <row r="37" customFormat="false" ht="34.5" hidden="false" customHeight="true" outlineLevel="0" collapsed="false">
      <c r="B37" s="6" t="s">
        <v>37</v>
      </c>
      <c r="C37" s="7"/>
      <c r="D37" s="8"/>
    </row>
    <row r="38" customFormat="false" ht="34.5" hidden="false" customHeight="true" outlineLevel="0" collapsed="false">
      <c r="B38" s="6" t="s">
        <v>38</v>
      </c>
      <c r="C38" s="7"/>
      <c r="D38" s="8"/>
    </row>
    <row r="40" customFormat="false" ht="24" hidden="false" customHeight="true" outlineLevel="0" collapsed="false">
      <c r="B40" s="9" t="s">
        <v>39</v>
      </c>
    </row>
    <row r="41" customFormat="false" ht="30" hidden="false" customHeight="true" outlineLevel="0" collapsed="false">
      <c r="B41" s="4" t="s">
        <v>40</v>
      </c>
      <c r="C41" s="5" t="s">
        <v>31</v>
      </c>
      <c r="D41" s="5" t="s">
        <v>32</v>
      </c>
    </row>
    <row r="42" customFormat="false" ht="18.75" hidden="false" customHeight="true" outlineLevel="0" collapsed="false">
      <c r="B42" s="11" t="s">
        <v>33</v>
      </c>
      <c r="C42" s="7"/>
      <c r="D42" s="8"/>
    </row>
    <row r="43" customFormat="false" ht="34.5" hidden="false" customHeight="true" outlineLevel="0" collapsed="false">
      <c r="B43" s="6" t="s">
        <v>41</v>
      </c>
      <c r="C43" s="7"/>
      <c r="D43" s="8"/>
    </row>
    <row r="44" customFormat="false" ht="34.5" hidden="false" customHeight="true" outlineLevel="0" collapsed="false">
      <c r="B44" s="6" t="s">
        <v>42</v>
      </c>
      <c r="C44" s="7"/>
      <c r="D44" s="8"/>
    </row>
    <row r="45" customFormat="false" ht="34.5" hidden="false" customHeight="true" outlineLevel="0" collapsed="false">
      <c r="B45" s="6" t="s">
        <v>43</v>
      </c>
      <c r="C45" s="7"/>
      <c r="D45" s="8"/>
    </row>
    <row r="46" customFormat="false" ht="34.5" hidden="false" customHeight="true" outlineLevel="0" collapsed="false">
      <c r="B46" s="6" t="s">
        <v>44</v>
      </c>
      <c r="C46" s="7"/>
      <c r="D46" s="8"/>
    </row>
    <row r="48" customFormat="false" ht="15" hidden="false" customHeight="true" outlineLevel="0" collapsed="false">
      <c r="B48" s="20" t="s">
        <v>45</v>
      </c>
      <c r="C48" s="20" t="s">
        <v>46</v>
      </c>
      <c r="D48" s="20" t="s">
        <v>47</v>
      </c>
      <c r="E48" s="20" t="s">
        <v>48</v>
      </c>
    </row>
    <row r="49" customFormat="false" ht="30" hidden="false" customHeight="true" outlineLevel="0" collapsed="false">
      <c r="B49" s="21" t="str">
        <f aca="false">IF(C25="","",C25)</f>
        <v/>
      </c>
      <c r="C49" s="22" t="str">
        <f aca="false">IF(C27="","",C27)</f>
        <v/>
      </c>
      <c r="D49" s="23" t="str">
        <f aca="false">IF(OR(C25="",C8="",C8=0),"",1-C25/C8)</f>
        <v/>
      </c>
      <c r="E49" s="24" t="str">
        <f aca="false">IF(C29="","",C29)</f>
        <v/>
      </c>
    </row>
  </sheetData>
  <sheetProtection sheet="true"/>
  <mergeCells count="1">
    <mergeCell ref="B4:E4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4"/>
    <col collapsed="false" customWidth="true" hidden="false" outlineLevel="0" max="5" min="3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5" t="s">
        <v>49</v>
      </c>
      <c r="C4" s="25"/>
      <c r="D4" s="25"/>
      <c r="E4" s="25"/>
    </row>
    <row r="5" customFormat="false" ht="9.75" hidden="false" customHeight="true" outlineLevel="0" collapsed="false"/>
    <row r="7" customFormat="false" ht="27.75" hidden="false" customHeight="true" outlineLevel="0" collapsed="false">
      <c r="B7" s="4" t="s">
        <v>3</v>
      </c>
      <c r="C7" s="5" t="s">
        <v>4</v>
      </c>
    </row>
    <row r="8" customFormat="false" ht="34.5" hidden="false" customHeight="true" outlineLevel="0" collapsed="false">
      <c r="B8" s="6" t="s">
        <v>5</v>
      </c>
      <c r="C8" s="7" t="n">
        <v>80000</v>
      </c>
    </row>
    <row r="9" customFormat="false" ht="34.5" hidden="false" customHeight="true" outlineLevel="0" collapsed="false">
      <c r="B9" s="6" t="s">
        <v>6</v>
      </c>
      <c r="C9" s="8" t="n">
        <v>23</v>
      </c>
    </row>
    <row r="11" customFormat="false" ht="24" hidden="false" customHeight="true" outlineLevel="0" collapsed="false">
      <c r="B11" s="9" t="s">
        <v>7</v>
      </c>
    </row>
    <row r="12" customFormat="false" ht="33.75" hidden="false" customHeight="true" outlineLevel="0" collapsed="false">
      <c r="B12" s="4" t="s">
        <v>8</v>
      </c>
      <c r="C12" s="5" t="s">
        <v>9</v>
      </c>
      <c r="D12" s="5" t="s">
        <v>10</v>
      </c>
      <c r="E12" s="5" t="s">
        <v>11</v>
      </c>
    </row>
    <row r="13" customFormat="false" ht="34.5" hidden="false" customHeight="true" outlineLevel="0" collapsed="false">
      <c r="B13" s="6" t="s">
        <v>12</v>
      </c>
      <c r="C13" s="10" t="n">
        <f aca="false">IF(C8="","",C8)</f>
        <v>80000</v>
      </c>
      <c r="D13" s="10" t="n">
        <f aca="false">IF(C8="","",C8)</f>
        <v>80000</v>
      </c>
      <c r="E13" s="10" t="n">
        <f aca="false">IF(C8="","",C8)</f>
        <v>80000</v>
      </c>
    </row>
    <row r="14" customFormat="false" ht="18.75" hidden="false" customHeight="true" outlineLevel="0" collapsed="false">
      <c r="B14" s="11" t="s">
        <v>13</v>
      </c>
      <c r="C14" s="7" t="n">
        <v>80000</v>
      </c>
      <c r="D14" s="7" t="n">
        <v>0</v>
      </c>
      <c r="E14" s="7" t="n">
        <v>40000</v>
      </c>
    </row>
    <row r="15" customFormat="false" ht="18.75" hidden="false" customHeight="true" outlineLevel="0" collapsed="false">
      <c r="B15" s="11" t="s">
        <v>14</v>
      </c>
      <c r="C15" s="10" t="n">
        <f aca="false">IF(OR(C8="",C14=""),"",MAX(0,C8-C14))</f>
        <v>0</v>
      </c>
      <c r="D15" s="10" t="n">
        <f aca="false">IF(OR(C8="",D14=""),"",MAX(0,C8-D14))</f>
        <v>80000</v>
      </c>
      <c r="E15" s="10" t="n">
        <f aca="false">IF(OR(C8="",E14=""),"",MAX(0,C8-E14))</f>
        <v>40000</v>
      </c>
    </row>
    <row r="16" customFormat="false" ht="18.75" hidden="false" customHeight="true" outlineLevel="0" collapsed="false">
      <c r="B16" s="11" t="s">
        <v>15</v>
      </c>
      <c r="C16" s="10" t="n">
        <f aca="false">IF(OR(C15="",C9=""),"",C15*C9/100)</f>
        <v>0</v>
      </c>
      <c r="D16" s="10" t="n">
        <f aca="false">IF(OR(D15="",C9=""),"",D15*C9/100)</f>
        <v>18400</v>
      </c>
      <c r="E16" s="10" t="n">
        <f aca="false">IF(OR(E15="",C9=""),"",E15*C9/100)</f>
        <v>9200</v>
      </c>
    </row>
    <row r="17" customFormat="false" ht="18.75" hidden="false" customHeight="true" outlineLevel="0" collapsed="false">
      <c r="B17" s="11" t="s">
        <v>16</v>
      </c>
      <c r="C17" s="10" t="n">
        <f aca="false">IF(OR(C15="",C16=""),"",C15-C16)</f>
        <v>0</v>
      </c>
      <c r="D17" s="10" t="n">
        <f aca="false">IF(OR(D15="",D16=""),"",D15-D16)</f>
        <v>61600</v>
      </c>
      <c r="E17" s="10" t="n">
        <f aca="false">IF(OR(E15="",E16=""),"",E15-E16)</f>
        <v>30800</v>
      </c>
    </row>
    <row r="18" customFormat="false" ht="18.75" hidden="false" customHeight="true" outlineLevel="0" collapsed="false">
      <c r="B18" s="11" t="s">
        <v>17</v>
      </c>
      <c r="C18" s="7" t="n">
        <v>17010</v>
      </c>
      <c r="D18" s="7" t="n">
        <v>5388</v>
      </c>
      <c r="E18" s="7" t="n">
        <v>11340</v>
      </c>
    </row>
    <row r="19" customFormat="false" ht="34.5" hidden="false" customHeight="true" outlineLevel="0" collapsed="false">
      <c r="B19" s="6" t="s">
        <v>18</v>
      </c>
      <c r="C19" s="10" t="n">
        <f aca="false">IF(C14="","",MAX(0,C14-N(C18)))</f>
        <v>62990</v>
      </c>
      <c r="D19" s="10" t="n">
        <f aca="false">IF(D14="","",MAX(0,D14-N(D18)))</f>
        <v>0</v>
      </c>
      <c r="E19" s="10" t="n">
        <f aca="false">IF(E14="","",MAX(0,E14-N(E18)))</f>
        <v>28660</v>
      </c>
    </row>
    <row r="20" customFormat="false" ht="18.75" hidden="false" customHeight="true" outlineLevel="0" collapsed="false">
      <c r="B20" s="11" t="s">
        <v>19</v>
      </c>
      <c r="C20" s="10" t="n">
        <f aca="false">IF(OR(C19="",COUNT(C33:C38)&lt;6,COUNT(D33:D38)&lt;6),"",MAX(0,MIN(C19,C34)-C33)*D33/100+MAX(0,MIN(C19,C35)-C34)*D34/100+MAX(0,MIN(C19,C36)-C35)*D35/100+MAX(0,MIN(C19,C37)-C36)*D36/100+MAX(0,MIN(C19,C38)-C37)*D37/100+MAX(0,C19-C38)*D38/100)</f>
        <v>19247</v>
      </c>
      <c r="D20" s="10" t="n">
        <f aca="false">IF(OR(D19="",COUNT(C33:C38)&lt;6,COUNT(D33:D38)&lt;6),"",MAX(0,MIN(D19,C34)-C33)*D33/100+MAX(0,MIN(D19,C35)-C34)*D34/100+MAX(0,MIN(D19,C36)-C35)*D35/100+MAX(0,MIN(D19,C37)-C36)*D36/100+MAX(0,MIN(D19,C38)-C37)*D37/100+MAX(0,D19-C38)*D38/100)</f>
        <v>0</v>
      </c>
      <c r="E20" s="10" t="n">
        <f aca="false">IF(OR(E19="",COUNT(C33:C38)&lt;6,COUNT(D33:D38)&lt;6),"",MAX(0,MIN(E19,C34)-C33)*D33/100+MAX(0,MIN(E19,C35)-C34)*D34/100+MAX(0,MIN(E19,C36)-C35)*D35/100+MAX(0,MIN(E19,C37)-C36)*D36/100+MAX(0,MIN(E19,C38)-C37)*D37/100+MAX(0,E19-C38)*D38/100)</f>
        <v>6763.5</v>
      </c>
    </row>
    <row r="21" customFormat="false" ht="18.75" hidden="false" customHeight="true" outlineLevel="0" collapsed="false">
      <c r="B21" s="11" t="s">
        <v>20</v>
      </c>
      <c r="C21" s="10" t="n">
        <f aca="false">IF(OR(C17="",COUNT(C42:C46)&lt;5,COUNT(D42:D46)&lt;5),"",MAX(0,MIN(C17,C43)-C42)*D42/100+MAX(0,MIN(C17,C44)-C43)*D43/100+MAX(0,MIN(C17,C45)-C44)*D44/100+MAX(0,MIN(C17,C46)-C45)*D45/100+MAX(0,C17-C46)*D46/100)</f>
        <v>0</v>
      </c>
      <c r="D21" s="10" t="n">
        <f aca="false">IF(OR(D17="",COUNT(C42:C46)&lt;5,COUNT(D42:D46)&lt;5),"",MAX(0,MIN(D17,C43)-C42)*D42/100+MAX(0,MIN(D17,C44)-C43)*D43/100+MAX(0,MIN(D17,C45)-C44)*D44/100+MAX(0,MIN(D17,C46)-C45)*D45/100+MAX(0,D17-C46)*D46/100)</f>
        <v>13048</v>
      </c>
      <c r="E21" s="10" t="n">
        <f aca="false">IF(OR(E17="",COUNT(C42:C46)&lt;5,COUNT(D42:D46)&lt;5),"",MAX(0,MIN(E17,C43)-C42)*D42/100+MAX(0,MIN(E17,C44)-C43)*D43/100+MAX(0,MIN(E17,C45)-C44)*D44/100+MAX(0,MIN(E17,C46)-C45)*D45/100+MAX(0,E17-C46)*D46/100)</f>
        <v>6348</v>
      </c>
    </row>
    <row r="22" customFormat="false" ht="19.5" hidden="false" customHeight="true" outlineLevel="0" collapsed="false">
      <c r="B22" s="12" t="s">
        <v>21</v>
      </c>
      <c r="C22" s="13" t="n">
        <f aca="false">IF(OR(C8="",C14=""),"",C14-N(C18)-N(C20)+N(C17)-N(C21))</f>
        <v>43743</v>
      </c>
      <c r="D22" s="13" t="n">
        <f aca="false">IF(OR(C8="",D14=""),"",D14-N(D18)-N(D20)+N(D17)-N(D21))</f>
        <v>43164</v>
      </c>
      <c r="E22" s="13" t="n">
        <f aca="false">IF(OR(C8="",E14=""),"",E14-N(E18)-N(E20)+N(E17)-N(E21))</f>
        <v>46348.5</v>
      </c>
    </row>
    <row r="23" customFormat="false" ht="34.5" hidden="false" customHeight="true" outlineLevel="0" collapsed="false">
      <c r="B23" s="14" t="s">
        <v>22</v>
      </c>
      <c r="C23" s="15" t="n">
        <f aca="false">IF(C22="","",C8-C22)</f>
        <v>36257</v>
      </c>
      <c r="D23" s="15" t="n">
        <f aca="false">IF(D22="","",C8-D22)</f>
        <v>36836</v>
      </c>
      <c r="E23" s="15" t="n">
        <f aca="false">IF(E22="","",C8-E22)</f>
        <v>33651.5</v>
      </c>
    </row>
    <row r="24" customFormat="false" ht="18.75" hidden="false" customHeight="true" outlineLevel="0" collapsed="false">
      <c r="B24" s="11" t="s">
        <v>23</v>
      </c>
      <c r="C24" s="16" t="n">
        <f aca="false">IF(OR(C22="",C8="",C8=0),"",1-C22/C8)</f>
        <v>0.4532125</v>
      </c>
      <c r="D24" s="16" t="n">
        <f aca="false">IF(OR(D22="",C8="",C8=0),"",1-D22/C8)</f>
        <v>0.46045</v>
      </c>
      <c r="E24" s="16" t="n">
        <f aca="false">IF(OR(E22="",C8="",C8=0),"",1-E22/C8)</f>
        <v>0.42064375</v>
      </c>
    </row>
    <row r="25" customFormat="false" ht="19.5" hidden="false" customHeight="true" outlineLevel="0" collapsed="false">
      <c r="B25" s="12" t="s">
        <v>24</v>
      </c>
      <c r="C25" s="13" t="n">
        <f aca="false">IF(COUNT(C22:E22)=0,"",MAX(C22:E22))</f>
        <v>46348.5</v>
      </c>
    </row>
    <row r="26" customFormat="false" ht="19.5" hidden="false" customHeight="true" outlineLevel="0" collapsed="false">
      <c r="B26" s="17" t="s">
        <v>25</v>
      </c>
      <c r="C26" s="18" t="str">
        <f aca="false">IF(COUNT(C22:E22)=0,"",INDEX(C12:E12,MATCH(MAX(C22:E22),C22:E22,0)))</f>
        <v>C · mitad y mitad</v>
      </c>
    </row>
    <row r="27" customFormat="false" ht="19.5" hidden="false" customHeight="true" outlineLevel="0" collapsed="false">
      <c r="B27" s="17" t="s">
        <v>26</v>
      </c>
      <c r="C27" s="15" t="n">
        <f aca="false">IF(COUNT(C22:E22)=0,"",MAX(C22:E22)-MIN(C22:E22))</f>
        <v>3184.5</v>
      </c>
    </row>
    <row r="28" customFormat="false" ht="34.5" hidden="false" customHeight="true" outlineLevel="0" collapsed="false">
      <c r="B28" s="6" t="s">
        <v>27</v>
      </c>
      <c r="C28" s="10" t="n">
        <f aca="false">IF(C27="","",C27*5)</f>
        <v>15922.5</v>
      </c>
    </row>
    <row r="29" customFormat="false" ht="34.5" hidden="false" customHeight="true" outlineLevel="0" collapsed="false">
      <c r="B29" s="6" t="s">
        <v>28</v>
      </c>
      <c r="C29" s="19" t="n">
        <f aca="false">IF(OR(C9="",D42=""),"",(1-C9/100)*(1-D42/100)*100)</f>
        <v>62.37</v>
      </c>
    </row>
    <row r="31" customFormat="false" ht="24" hidden="false" customHeight="true" outlineLevel="0" collapsed="false">
      <c r="B31" s="9" t="s">
        <v>29</v>
      </c>
    </row>
    <row r="32" customFormat="false" ht="30" hidden="false" customHeight="true" outlineLevel="0" collapsed="false">
      <c r="B32" s="4" t="s">
        <v>30</v>
      </c>
      <c r="C32" s="5" t="s">
        <v>31</v>
      </c>
      <c r="D32" s="5" t="s">
        <v>32</v>
      </c>
    </row>
    <row r="33" customFormat="false" ht="18.75" hidden="false" customHeight="true" outlineLevel="0" collapsed="false">
      <c r="B33" s="11" t="s">
        <v>33</v>
      </c>
      <c r="C33" s="7" t="n">
        <v>0</v>
      </c>
      <c r="D33" s="8" t="n">
        <v>19</v>
      </c>
    </row>
    <row r="34" customFormat="false" ht="34.5" hidden="false" customHeight="true" outlineLevel="0" collapsed="false">
      <c r="B34" s="6" t="s">
        <v>34</v>
      </c>
      <c r="C34" s="7" t="n">
        <v>12450</v>
      </c>
      <c r="D34" s="8" t="n">
        <v>24</v>
      </c>
    </row>
    <row r="35" customFormat="false" ht="34.5" hidden="false" customHeight="true" outlineLevel="0" collapsed="false">
      <c r="B35" s="6" t="s">
        <v>35</v>
      </c>
      <c r="C35" s="7" t="n">
        <v>20200</v>
      </c>
      <c r="D35" s="8" t="n">
        <v>30</v>
      </c>
    </row>
    <row r="36" customFormat="false" ht="34.5" hidden="false" customHeight="true" outlineLevel="0" collapsed="false">
      <c r="B36" s="6" t="s">
        <v>36</v>
      </c>
      <c r="C36" s="7" t="n">
        <v>35200</v>
      </c>
      <c r="D36" s="8" t="n">
        <v>37</v>
      </c>
    </row>
    <row r="37" customFormat="false" ht="34.5" hidden="false" customHeight="true" outlineLevel="0" collapsed="false">
      <c r="B37" s="6" t="s">
        <v>37</v>
      </c>
      <c r="C37" s="7" t="n">
        <v>60000</v>
      </c>
      <c r="D37" s="8" t="n">
        <v>45</v>
      </c>
    </row>
    <row r="38" customFormat="false" ht="34.5" hidden="false" customHeight="true" outlineLevel="0" collapsed="false">
      <c r="B38" s="6" t="s">
        <v>38</v>
      </c>
      <c r="C38" s="7" t="n">
        <v>300000</v>
      </c>
      <c r="D38" s="8" t="n">
        <v>47</v>
      </c>
    </row>
    <row r="40" customFormat="false" ht="24" hidden="false" customHeight="true" outlineLevel="0" collapsed="false">
      <c r="B40" s="9" t="s">
        <v>39</v>
      </c>
    </row>
    <row r="41" customFormat="false" ht="30" hidden="false" customHeight="true" outlineLevel="0" collapsed="false">
      <c r="B41" s="4" t="s">
        <v>40</v>
      </c>
      <c r="C41" s="5" t="s">
        <v>31</v>
      </c>
      <c r="D41" s="5" t="s">
        <v>32</v>
      </c>
    </row>
    <row r="42" customFormat="false" ht="18.75" hidden="false" customHeight="true" outlineLevel="0" collapsed="false">
      <c r="B42" s="11" t="s">
        <v>33</v>
      </c>
      <c r="C42" s="7" t="n">
        <v>0</v>
      </c>
      <c r="D42" s="8" t="n">
        <v>19</v>
      </c>
    </row>
    <row r="43" customFormat="false" ht="34.5" hidden="false" customHeight="true" outlineLevel="0" collapsed="false">
      <c r="B43" s="6" t="s">
        <v>41</v>
      </c>
      <c r="C43" s="7" t="n">
        <v>6000</v>
      </c>
      <c r="D43" s="8" t="n">
        <v>21</v>
      </c>
    </row>
    <row r="44" customFormat="false" ht="34.5" hidden="false" customHeight="true" outlineLevel="0" collapsed="false">
      <c r="B44" s="6" t="s">
        <v>42</v>
      </c>
      <c r="C44" s="7" t="n">
        <v>50000</v>
      </c>
      <c r="D44" s="8" t="n">
        <v>23</v>
      </c>
    </row>
    <row r="45" customFormat="false" ht="34.5" hidden="false" customHeight="true" outlineLevel="0" collapsed="false">
      <c r="B45" s="6" t="s">
        <v>43</v>
      </c>
      <c r="C45" s="7" t="n">
        <v>200000</v>
      </c>
      <c r="D45" s="8" t="n">
        <v>27</v>
      </c>
    </row>
    <row r="46" customFormat="false" ht="34.5" hidden="false" customHeight="true" outlineLevel="0" collapsed="false">
      <c r="B46" s="6" t="s">
        <v>44</v>
      </c>
      <c r="C46" s="7" t="n">
        <v>300000</v>
      </c>
      <c r="D46" s="8" t="n">
        <v>30</v>
      </c>
    </row>
    <row r="48" customFormat="false" ht="15" hidden="false" customHeight="true" outlineLevel="0" collapsed="false">
      <c r="B48" s="20" t="s">
        <v>45</v>
      </c>
      <c r="C48" s="20" t="s">
        <v>46</v>
      </c>
      <c r="D48" s="20" t="s">
        <v>47</v>
      </c>
      <c r="E48" s="20" t="s">
        <v>48</v>
      </c>
    </row>
    <row r="49" customFormat="false" ht="30" hidden="false" customHeight="true" outlineLevel="0" collapsed="false">
      <c r="B49" s="21" t="n">
        <f aca="false">IF(C25="","",C25)</f>
        <v>46348.5</v>
      </c>
      <c r="C49" s="22" t="n">
        <f aca="false">IF(C27="","",C27)</f>
        <v>3184.5</v>
      </c>
      <c r="D49" s="23" t="n">
        <f aca="false">IF(OR(C25="",C8="",C8=0),"",1-C25/C8)</f>
        <v>0.42064375</v>
      </c>
      <c r="E49" s="24" t="n">
        <f aca="false">IF(C29="","",C29)</f>
        <v>62.37</v>
      </c>
    </row>
  </sheetData>
  <sheetProtection sheet="true"/>
  <mergeCells count="1">
    <mergeCell ref="B4:E4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6" t="s">
        <v>50</v>
      </c>
    </row>
    <row r="5" customFormat="false" ht="24" hidden="false" customHeight="true" outlineLevel="0" collapsed="false">
      <c r="B5" s="9" t="s">
        <v>51</v>
      </c>
    </row>
    <row r="6" customFormat="false" ht="90" hidden="false" customHeight="true" outlineLevel="0" collapsed="false">
      <c r="B6" s="27" t="s">
        <v>52</v>
      </c>
      <c r="C6" s="27"/>
    </row>
    <row r="8" customFormat="false" ht="24" hidden="false" customHeight="true" outlineLevel="0" collapsed="false">
      <c r="B8" s="9" t="s">
        <v>53</v>
      </c>
    </row>
    <row r="9" customFormat="false" ht="60" hidden="false" customHeight="true" outlineLevel="0" collapsed="false">
      <c r="B9" s="27" t="s">
        <v>54</v>
      </c>
      <c r="C9" s="27"/>
    </row>
    <row r="10" customFormat="false" ht="30" hidden="false" customHeight="true" outlineLevel="0" collapsed="false">
      <c r="B10" s="27" t="s">
        <v>55</v>
      </c>
      <c r="C10" s="27"/>
    </row>
    <row r="11" customFormat="false" ht="45" hidden="false" customHeight="true" outlineLevel="0" collapsed="false">
      <c r="B11" s="27" t="s">
        <v>56</v>
      </c>
      <c r="C11" s="27"/>
    </row>
    <row r="12" customFormat="false" ht="45" hidden="false" customHeight="true" outlineLevel="0" collapsed="false">
      <c r="B12" s="27" t="s">
        <v>57</v>
      </c>
      <c r="C12" s="27"/>
    </row>
    <row r="13" customFormat="false" ht="30" hidden="false" customHeight="true" outlineLevel="0" collapsed="false">
      <c r="B13" s="27" t="s">
        <v>58</v>
      </c>
      <c r="C13" s="27"/>
    </row>
    <row r="15" customFormat="false" ht="24" hidden="false" customHeight="true" outlineLevel="0" collapsed="false">
      <c r="B15" s="9" t="s">
        <v>59</v>
      </c>
    </row>
    <row r="16" customFormat="false" ht="30" hidden="false" customHeight="true" outlineLevel="0" collapsed="false">
      <c r="B16" s="27" t="s">
        <v>60</v>
      </c>
      <c r="C16" s="27"/>
    </row>
    <row r="17" customFormat="false" ht="30" hidden="false" customHeight="true" outlineLevel="0" collapsed="false">
      <c r="B17" s="27" t="s">
        <v>61</v>
      </c>
      <c r="C17" s="27"/>
    </row>
    <row r="18" customFormat="false" ht="30" hidden="false" customHeight="true" outlineLevel="0" collapsed="false">
      <c r="B18" s="27" t="s">
        <v>62</v>
      </c>
      <c r="C18" s="27"/>
    </row>
    <row r="19" customFormat="false" ht="45" hidden="false" customHeight="true" outlineLevel="0" collapsed="false">
      <c r="B19" s="27" t="s">
        <v>63</v>
      </c>
      <c r="C19" s="27"/>
    </row>
    <row r="20" customFormat="false" ht="30" hidden="false" customHeight="true" outlineLevel="0" collapsed="false">
      <c r="B20" s="27" t="s">
        <v>64</v>
      </c>
      <c r="C20" s="27"/>
    </row>
    <row r="22" customFormat="false" ht="24" hidden="false" customHeight="true" outlineLevel="0" collapsed="false">
      <c r="B22" s="9" t="s">
        <v>65</v>
      </c>
    </row>
    <row r="23" customFormat="false" ht="30" hidden="false" customHeight="true" outlineLevel="0" collapsed="false">
      <c r="B23" s="27" t="s">
        <v>66</v>
      </c>
      <c r="C23" s="27"/>
    </row>
    <row r="24" customFormat="false" ht="60" hidden="false" customHeight="true" outlineLevel="0" collapsed="false">
      <c r="B24" s="27" t="s">
        <v>67</v>
      </c>
      <c r="C24" s="27"/>
    </row>
    <row r="25" customFormat="false" ht="45" hidden="false" customHeight="true" outlineLevel="0" collapsed="false">
      <c r="B25" s="27" t="s">
        <v>68</v>
      </c>
      <c r="C25" s="27"/>
    </row>
    <row r="26" customFormat="false" ht="30" hidden="false" customHeight="true" outlineLevel="0" collapsed="false">
      <c r="B26" s="27" t="s">
        <v>69</v>
      </c>
      <c r="C26" s="27"/>
    </row>
    <row r="27" customFormat="false" ht="30" hidden="false" customHeight="true" outlineLevel="0" collapsed="false">
      <c r="B27" s="27" t="s">
        <v>70</v>
      </c>
      <c r="C27" s="27"/>
    </row>
    <row r="29" customFormat="false" ht="24" hidden="false" customHeight="true" outlineLevel="0" collapsed="false">
      <c r="B29" s="28" t="s">
        <v>71</v>
      </c>
    </row>
    <row r="30" customFormat="false" ht="165" hidden="false" customHeight="true" outlineLevel="0" collapsed="false">
      <c r="B30" s="29" t="s">
        <v>72</v>
      </c>
      <c r="C30" s="29"/>
    </row>
    <row r="32" customFormat="false" ht="24" hidden="false" customHeight="true" outlineLevel="0" collapsed="false">
      <c r="B32" s="9" t="s">
        <v>73</v>
      </c>
    </row>
    <row r="33" customFormat="false" ht="19.5" hidden="false" customHeight="true" outlineLevel="0" collapsed="false">
      <c r="B33" s="30" t="s">
        <v>74</v>
      </c>
      <c r="C33" s="30"/>
    </row>
    <row r="34" customFormat="false" ht="19.5" hidden="false" customHeight="true" outlineLevel="0" collapsed="false">
      <c r="B34" s="31" t="s">
        <v>75</v>
      </c>
      <c r="C34" s="31"/>
    </row>
    <row r="35" customFormat="false" ht="19.5" hidden="false" customHeight="true" outlineLevel="0" collapsed="false">
      <c r="B35" s="32" t="s">
        <v>76</v>
      </c>
      <c r="C35" s="32"/>
    </row>
  </sheetData>
  <sheetProtection sheet="true"/>
  <mergeCells count="20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3:C23"/>
    <mergeCell ref="B24:C24"/>
    <mergeCell ref="B25:C25"/>
    <mergeCell ref="B26:C26"/>
    <mergeCell ref="B27:C27"/>
    <mergeCell ref="B30:C30"/>
    <mergeCell ref="B33:C33"/>
    <mergeCell ref="B34:C34"/>
    <mergeCell ref="B35:C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2026-09-10T12:24:00Z</dcterms:created>
  <dc:creator>openpyxl</dc:creator>
  <dc:description/>
  <dc:language>en-US</dc:language>
  <cp:lastModifiedBy/>
  <dcterms:modified xsi:type="dcterms:W3CDTF">2026-09-10T12:24:00Z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