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<sst xmlns="http://schemas.openxmlformats.org/spreadsheetml/2006/main" count="193" uniqueCount="113">
  <si>
    <t xml:space="preserve">Semáforo de alerta temprana</t>
  </si>
  <si>
    <t xml:space="preserve">Las seis señales que avisan meses antes, con el orden en que aparecen, más tus meses de estructura y el punto más bajo de tu previsión a trece semanas, para saber en qué ventana estás mientras todavía hay salidas.</t>
  </si>
  <si>
    <t xml:space="preserve">   Escribes tú en las celdas azules.   ·   Lo gris lo calcula la hoja sola.   ·   Capítulo 33 · plantilla 33.1 de 44   ·   El detalle, en la hoja «Cómo se usa».</t>
  </si>
  <si>
    <t xml:space="preserve">Las seis señales, de la más temprana a la más tarde</t>
  </si>
  <si>
    <t xml:space="preserve">¿Te está pasando?</t>
  </si>
  <si>
    <t xml:space="preserve">Desde cuándo</t>
  </si>
  <si>
    <t xml:space="preserve">Dónde se ve</t>
  </si>
  <si>
    <t xml:space="preserve">Meses que llevas</t>
  </si>
  <si>
    <t xml:space="preserve">El margen bruto baja y no se recupera   ·   avisa con seis a doce meses</t>
  </si>
  <si>
    <t xml:space="preserve">Cuenta de resultados mensual</t>
  </si>
  <si>
    <t xml:space="preserve">Los días de cobro suben sin que nadie lo decida   ·   cuatro a ocho meses</t>
  </si>
  <si>
    <t xml:space="preserve">Antigüedad de saldos</t>
  </si>
  <si>
    <t xml:space="preserve">La póliza deja de volver a cero algún día del mes   ·   tres a seis meses</t>
  </si>
  <si>
    <t xml:space="preserve">Extracto bancario</t>
  </si>
  <si>
    <t xml:space="preserve">Se aplaza un impuesto que antes se pagaba   ·   dos a cuatro meses</t>
  </si>
  <si>
    <t xml:space="preserve">Calendario fiscal</t>
  </si>
  <si>
    <t xml:space="preserve">Se estira a proveedores sin acuerdo previo   ·   uno a tres meses</t>
  </si>
  <si>
    <t xml:space="preserve">Días de pago</t>
  </si>
  <si>
    <t xml:space="preserve">Se retrasa una nómina o una cuota de la Seguridad Social</t>
  </si>
  <si>
    <t xml:space="preserve">Lo sabes ese mismo día</t>
  </si>
  <si>
    <t xml:space="preserve">Señales encendidas, de seis</t>
  </si>
  <si>
    <t xml:space="preserve">La más temprana que ya tienes encendida</t>
  </si>
  <si>
    <t xml:space="preserve">LOS TRES NÚMEROS QUE TE SITÚAN</t>
  </si>
  <si>
    <t xml:space="preserve">Lo escribes tú, y sale de papeles que ya tienes</t>
  </si>
  <si>
    <t xml:space="preserve">Al año</t>
  </si>
  <si>
    <t xml:space="preserve">Al mes</t>
  </si>
  <si>
    <t xml:space="preserve">Estructura, amortización y financieros del año</t>
  </si>
  <si>
    <t xml:space="preserve">Tesorería de hoy, sin contar la póliza</t>
  </si>
  <si>
    <t xml:space="preserve">Póliza que te queda por disponer</t>
  </si>
  <si>
    <t xml:space="preserve">Patrimonio neto del último cierre</t>
  </si>
  <si>
    <t xml:space="preserve">Capital social de la sociedad</t>
  </si>
  <si>
    <t xml:space="preserve">Meses de estructura que aguantas sin ingresar</t>
  </si>
  <si>
    <t xml:space="preserve">Los mismos meses si cuentas la póliza</t>
  </si>
  <si>
    <t xml:space="preserve">La mitad de tu capital social   ·   el umbral legal</t>
  </si>
  <si>
    <t xml:space="preserve">Lo que te separa de ese umbral</t>
  </si>
  <si>
    <t xml:space="preserve">TU PREVISIÓN A TRECE SEMANAS, SEMANA A SEMANA</t>
  </si>
  <si>
    <t xml:space="preserve">Semana</t>
  </si>
  <si>
    <t xml:space="preserve">Saldo previsto al cerrar</t>
  </si>
  <si>
    <t xml:space="preserve">Meses de estructura</t>
  </si>
  <si>
    <t xml:space="preserve">Qué manda esa semana</t>
  </si>
  <si>
    <t xml:space="preserve">Semana 1</t>
  </si>
  <si>
    <t xml:space="preserve">Semana 2</t>
  </si>
  <si>
    <t xml:space="preserve">Semana 3</t>
  </si>
  <si>
    <t xml:space="preserve">Semana 4</t>
  </si>
  <si>
    <t xml:space="preserve">Semana 5</t>
  </si>
  <si>
    <t xml:space="preserve">Semana 6</t>
  </si>
  <si>
    <t xml:space="preserve">Semana 7</t>
  </si>
  <si>
    <t xml:space="preserve">Semana 8</t>
  </si>
  <si>
    <t xml:space="preserve">Semana 9</t>
  </si>
  <si>
    <t xml:space="preserve">Semana 10</t>
  </si>
  <si>
    <t xml:space="preserve">Semana 11</t>
  </si>
  <si>
    <t xml:space="preserve">Semana 12</t>
  </si>
  <si>
    <t xml:space="preserve">Semana 13</t>
  </si>
  <si>
    <t xml:space="preserve">Punto más bajo de las trece semanas</t>
  </si>
  <si>
    <t xml:space="preserve">Semana en la que tocas fondo</t>
  </si>
  <si>
    <t xml:space="preserve">Semanas de aviso que te da la hoja</t>
  </si>
  <si>
    <t xml:space="preserve">Lo que te falta en el peor lunes</t>
  </si>
  <si>
    <t xml:space="preserve">EN QUÉ VENTANA ESTÁS</t>
  </si>
  <si>
    <t xml:space="preserve">Las cuatro ventanas, y se estrechan solas</t>
  </si>
  <si>
    <t xml:space="preserve">Salidas que te quedan</t>
  </si>
  <si>
    <t xml:space="preserve">Estás aquí</t>
  </si>
  <si>
    <t xml:space="preserve">Qué cabe todavía</t>
  </si>
  <si>
    <t xml:space="preserve">Ventana 1   ·   tensión puntual</t>
  </si>
  <si>
    <t xml:space="preserve">Precio, mix, cobro, gasto, refinanciar</t>
  </si>
  <si>
    <t xml:space="preserve">Ventana 2   ·   pérdidas que se repiten</t>
  </si>
  <si>
    <t xml:space="preserve">Capital, préstamo de socio, vender activo</t>
  </si>
  <si>
    <t xml:space="preserve">Ventana 3   ·   insolvencia inminente</t>
  </si>
  <si>
    <t xml:space="preserve">Negociar, con abogado concursal</t>
  </si>
  <si>
    <t xml:space="preserve">Ventana 4   ·   insolvencia actual</t>
  </si>
  <si>
    <t xml:space="preserve">Lo que decida el procedimiento</t>
  </si>
  <si>
    <t xml:space="preserve">Ventana en la que estás hoy</t>
  </si>
  <si>
    <t xml:space="preserve">Lo que toca hacer esta semana</t>
  </si>
  <si>
    <t xml:space="preserve">MESES DE ESTRUCTURA</t>
  </si>
  <si>
    <t xml:space="preserve">PUNTO MÁS BAJO A 13 SEMANAS</t>
  </si>
  <si>
    <t xml:space="preserve">SEMANAS DE AVISO</t>
  </si>
  <si>
    <t xml:space="preserve">SEÑALES ENCENDIDAS</t>
  </si>
  <si>
    <t xml:space="preserve">   EJEMPLO RESUELTO   ·   Los números son los del libro. Para trabajar con los tuyos, usa la hoja «Plantilla».</t>
  </si>
  <si>
    <t xml:space="preserve">Sí</t>
  </si>
  <si>
    <t xml:space="preserve">No</t>
  </si>
  <si>
    <t xml:space="preserve">Cobros de la obra de otoño</t>
  </si>
  <si>
    <t xml:space="preserve">IVA del cuarto trimestre, retenciones y nóminas</t>
  </si>
  <si>
    <t xml:space="preserve">Se cobra la facturación floja de noviembre</t>
  </si>
  <si>
    <t xml:space="preserve">Nóminas y seguros sociales. El punto más bajo</t>
  </si>
  <si>
    <t xml:space="preserve">Entran los cobros de la facturación de enero</t>
  </si>
  <si>
    <t xml:space="preserve">Nóminas otra vez</t>
  </si>
  <si>
    <t xml:space="preserve">Cierra el trimestre donde empezó a moverse</t>
  </si>
  <si>
    <t xml:space="preserve">Capítulo 33 · plantilla 33.1 de 44 · «Facturas mucho y no ganas dinero»</t>
  </si>
  <si>
    <t xml:space="preserve">PARA QUÉ SIRVE</t>
  </si>
  <si>
    <t xml:space="preserve">Para enterarte pronto. Un problema de solvencia no es un acontecimiento, es un proceso con cuatro ventanas: en la primera hay muchas salidas y son baratas, en la última hay una y la elige otro. Nadie te avisa de que has cambiado de ventana. Esta hoja junta las seis señales que aparecen siempre en el mismo orden, los meses de estructura que aguantas y el punto más bajo de tu previsión a trece semanas, que son los números con los que se sabe dónde estás sin intuición ninguna.</t>
  </si>
  <si>
    <t xml:space="preserve">QUÉ NECESITAS TENER A MANO</t>
  </si>
  <si>
    <t xml:space="preserve">Tu cuenta de resultados mensual, tu antigüedad de saldos de clientes, tu extracto bancario y tu calendario fiscal. Con eso se contestan las seis señales.</t>
  </si>
  <si>
    <t xml:space="preserve">Los gastos de estructura, la amortización y los financieros de tu año, sumados. Es lo que te cuesta seguir abierto un mes sin vender nada.</t>
  </si>
  <si>
    <t xml:space="preserve">El saldo de todas tus cuentas hoy, y aparte lo que te queda por disponer de póliza. Aparte, porque la póliza es lo primero que desaparece el día que la necesitas.</t>
  </si>
  <si>
    <t xml:space="preserve">Tu previsión de tesorería a trece semanas. Si no la tienes, hazla: no hay instrumento mejor ni más barato, y aquí sólo hay que traer el saldo de cada semana.</t>
  </si>
  <si>
    <t xml:space="preserve">El patrimonio neto del último cierre y el capital social que figura en tus estatutos.</t>
  </si>
  <si>
    <t xml:space="preserve">CÓMO SE RELLENA</t>
  </si>
  <si>
    <t xml:space="preserve">Contesta las seis señales. Léelas de abajo arriba: la última la reconoce todo el mundo como problema, y las cinco de encima son el mismo problema con meses de ventaja.</t>
  </si>
  <si>
    <t xml:space="preserve">Pon la fecha desde la que llevas cada señal encendida. Esa fecha es la que de verdad importa: el problema del dueño de octubre no fue perder al cliente, fue el tiempo.</t>
  </si>
  <si>
    <t xml:space="preserve">Rellena los tres números. Los meses de estructura salen de dividir tu tesorería entre el gasto fijo de un mes.</t>
  </si>
  <si>
    <t xml:space="preserve">Trae el saldo previsto de cada una de las trece semanas. La hoja te saca el punto más bajo, la semana en que ocurre y las semanas de aviso que te quedan.</t>
  </si>
  <si>
    <t xml:space="preserve">Mira la ventana que te sale y la línea de abajo. Si te sale la 3 o la 4, la siguiente llamada no es a tu asesoría: es a un abogado concursal, y esta misma semana.</t>
  </si>
  <si>
    <t xml:space="preserve">QUÉ TE ESTÁ DICIENDO</t>
  </si>
  <si>
    <t xml:space="preserve">Los meses de estructura sin contar la póliza. Cuando ese número baja de uno, has cambiado de ventana aunque la cuenta de resultados siga en positivo.</t>
  </si>
  <si>
    <t xml:space="preserve">El punto más bajo de las trece semanas y las semanas de aviso. Siete semanas dan para pedir una ampliación de póliza en condiciones normales; siete días, no.</t>
  </si>
  <si>
    <t xml:space="preserve">La forma de la curva. Un valle no es un acantilado: si bajas ocho semanas y remontas cinco, no necesitas el dinero para siempre, lo necesitas unas semanas, y eso se resuelve con un producto temporal y no con un préstamo a cinco años.</t>
  </si>
  <si>
    <t xml:space="preserve">La distancia al umbral legal. Si el patrimonio neto cae por debajo de la mitad del capital social hay causa de disolución y dos meses para convocar junta desde que lo supiste o debiste saberlo.</t>
  </si>
  <si>
    <t xml:space="preserve">Cuántas señales llevas encendidas y desde cuándo. Tres señales de doce meses valen más que una de la semana pasada.</t>
  </si>
  <si>
    <t xml:space="preserve">OJO CON ESTO</t>
  </si>
  <si>
    <t xml:space="preserve">Esperar a que mejore solo no es cobardía: es una expectativa razonable que se sostiene demasiado tiempo. Y mientras tanto cada mes consume opciones, no dinero. Hay cuatro cosas que empeoran cualquier situación y que aparecen siempre en la conversación de bar: dejar de presentar declaraciones, sacar bienes de la sociedad, ocultar información al banco o a Hacienda, y pagar antes de tiempo al proveedor amigo cuando ya no puedes pagar a todos. Esa última parece decencia y es justo el acto que, si hay concurso, se deshace mirando dos años hacia atrás, dejando a ese proveedor peor de lo que estaba. Los actos ordinarios del negocio en condiciones normales no se rescinden: seguir trabajando no es sospechoso.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</si>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</sst>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.0;[RED]\-0.0"/>
    <numFmt numFmtId="168" formatCode="#,##0"/>
    <numFmt numFmtId="169" formatCode="#,##0&quot; €&quot;;[RED]\-#,##0&quot; €&quot;"/>
    <numFmt numFmtId="170" formatCode="0.0&quot; meses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2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9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70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993366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9CC00"/>
      <rgbColor rgb="FFFFCC00"/>
      <rgbColor rgb="FFFF9900"/>
      <rgbColor rgb="FFFF6600"/>
      <rgbColor rgb="FF4A7EBB"/>
      <rgbColor rgb="FF878787"/>
      <rgbColor rgb="FF12284F"/>
      <rgbColor rgb="FF339966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Trece semanas de caja: dónde tocas fondo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Plantilla!C30</c:f>
              <c:strCache>
                <c:ptCount val="1"/>
                <c:pt idx="0">
                  <c:v>Saldo previsto al cerrar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Plantilla!$B$31:$B$43</c:f>
              <c:strCache>
                <c:ptCount val="13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  <c:pt idx="10">
                  <c:v>Semana 11</c:v>
                </c:pt>
                <c:pt idx="11">
                  <c:v>Semana 12</c:v>
                </c:pt>
                <c:pt idx="12">
                  <c:v>Semana 13</c:v>
                </c:pt>
              </c:strCache>
            </c:strRef>
          </c:cat>
          <c:val>
            <c:numRef>
              <c:f>Plantilla!$C$31:$C$43</c:f>
              <c:numCache>
                <c:formatCode>General</c:formatCode>
                <c:ptCount val="13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5602218"/>
        <c:axId val="2675497"/>
      </c:lineChart>
      <c:catAx>
        <c:axId val="756022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75497"/>
        <c:crosses val="autoZero"/>
        <c:auto val="1"/>
        <c:lblAlgn val="ctr"/>
        <c:lblOffset val="100"/>
        <c:noMultiLvlLbl val="0"/>
      </c:catAx>
      <c:valAx>
        <c:axId val="267549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560221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Trece semanas de caja: dónde tocas fondo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Ejemplo!C30</c:f>
              <c:strCache>
                <c:ptCount val="1"/>
                <c:pt idx="0">
                  <c:v>Saldo previsto al cerrar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Ejemplo!$B$31:$B$43</c:f>
              <c:strCache>
                <c:ptCount val="13"/>
                <c:pt idx="0">
                  <c:v>Semana 1</c:v>
                </c:pt>
                <c:pt idx="1">
                  <c:v>Semana 2</c:v>
                </c:pt>
                <c:pt idx="2">
                  <c:v>Semana 3</c:v>
                </c:pt>
                <c:pt idx="3">
                  <c:v>Semana 4</c:v>
                </c:pt>
                <c:pt idx="4">
                  <c:v>Semana 5</c:v>
                </c:pt>
                <c:pt idx="5">
                  <c:v>Semana 6</c:v>
                </c:pt>
                <c:pt idx="6">
                  <c:v>Semana 7</c:v>
                </c:pt>
                <c:pt idx="7">
                  <c:v>Semana 8</c:v>
                </c:pt>
                <c:pt idx="8">
                  <c:v>Semana 9</c:v>
                </c:pt>
                <c:pt idx="9">
                  <c:v>Semana 10</c:v>
                </c:pt>
                <c:pt idx="10">
                  <c:v>Semana 11</c:v>
                </c:pt>
                <c:pt idx="11">
                  <c:v>Semana 12</c:v>
                </c:pt>
                <c:pt idx="12">
                  <c:v>Semana 13</c:v>
                </c:pt>
              </c:strCache>
            </c:strRef>
          </c:cat>
          <c:val>
            <c:numRef>
              <c:f>Ejemplo!$C$31:$C$43</c:f>
              <c:numCache>
                <c:formatCode>#,##0" €";[RED]\-#,##0" €"</c:formatCode>
                <c:ptCount val="13"/>
                <c:pt idx="0">
                  <c:v>68000</c:v>
                </c:pt>
                <c:pt idx="1">
                  <c:v>62000</c:v>
                </c:pt>
                <c:pt idx="2">
                  <c:v>60000</c:v>
                </c:pt>
                <c:pt idx="3">
                  <c:v>2000</c:v>
                </c:pt>
                <c:pt idx="4">
                  <c:v>-4000</c:v>
                </c:pt>
                <c:pt idx="5">
                  <c:v>-12000</c:v>
                </c:pt>
                <c:pt idx="6">
                  <c:v>-15000</c:v>
                </c:pt>
                <c:pt idx="7">
                  <c:v>-43000</c:v>
                </c:pt>
                <c:pt idx="8">
                  <c:v>-31000</c:v>
                </c:pt>
                <c:pt idx="9">
                  <c:v>-19000</c:v>
                </c:pt>
                <c:pt idx="10">
                  <c:v>-6000</c:v>
                </c:pt>
                <c:pt idx="11">
                  <c:v>-18000</c:v>
                </c:pt>
                <c:pt idx="12">
                  <c:v>3000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6413035"/>
        <c:axId val="19622395"/>
      </c:lineChart>
      <c:catAx>
        <c:axId val="564130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622395"/>
        <c:crosses val="autoZero"/>
        <c:auto val="1"/>
        <c:lblAlgn val="ctr"/>
        <c:lblOffset val="100"/>
        <c:noMultiLvlLbl val="0"/>
      </c:catAx>
      <c:valAx>
        <c:axId val="19622395"/>
        <c:scaling>
          <c:orientation val="minMax"/>
        </c:scaling>
        <c:delete val="0"/>
        <c:axPos val="l"/>
        <c:numFmt formatCode="#,##0&quot; €&quot;;[RED]\-#,##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41303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60</xdr:row>
      <xdr:rowOff>0</xdr:rowOff>
    </xdr:from>
    <xdr:to>
      <xdr:col>5</xdr:col>
      <xdr:colOff>362520</xdr:colOff>
      <xdr:row>75</xdr:row>
      <xdr:rowOff>22320</xdr:rowOff>
    </xdr:to>
    <xdr:graphicFrame>
      <xdr:nvGraphicFramePr>
        <xdr:cNvPr id="0" name="Chart 1"/>
        <xdr:cNvGraphicFramePr/>
      </xdr:nvGraphicFramePr>
      <xdr:xfrm>
        <a:off x="154800" y="175165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60</xdr:row>
      <xdr:rowOff>0</xdr:rowOff>
    </xdr:from>
    <xdr:to>
      <xdr:col>5</xdr:col>
      <xdr:colOff>362520</xdr:colOff>
      <xdr:row>75</xdr:row>
      <xdr:rowOff>22320</xdr:rowOff>
    </xdr:to>
    <xdr:graphicFrame>
      <xdr:nvGraphicFramePr>
        <xdr:cNvPr id="1" name="Chart 1"/>
        <xdr:cNvGraphicFramePr/>
      </xdr:nvGraphicFramePr>
      <xdr:xfrm>
        <a:off x="154800" y="1751652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</row>
    <row r="5" customFormat="false" ht="9.75" hidden="false" customHeight="true" outlineLevel="0" collapsed="false"/>
    <row r="7" customFormat="false" ht="33.75" hidden="false" customHeight="true" outlineLevel="0" collapsed="false">
      <c r="B7" s="4" t="s">
        <v>3</v>
      </c>
      <c r="C7" s="5" t="s">
        <v>4</v>
      </c>
      <c r="D7" s="5" t="s">
        <v>5</v>
      </c>
      <c r="E7" s="4" t="s">
        <v>6</v>
      </c>
      <c r="F7" s="5" t="s">
        <v>7</v>
      </c>
    </row>
    <row r="8" customFormat="false" ht="34.5" hidden="false" customHeight="true" outlineLevel="0" collapsed="false">
      <c r="B8" s="6" t="s">
        <v>8</v>
      </c>
      <c r="C8" s="7"/>
      <c r="D8" s="8"/>
      <c r="E8" s="6" t="s">
        <v>9</v>
      </c>
      <c r="F8" s="9" t="str">
        <f aca="true">IF(D8="","",(TODAY()-D8)/30.4)</f>
        <v/>
      </c>
    </row>
    <row r="9" customFormat="false" ht="34.5" hidden="false" customHeight="true" outlineLevel="0" collapsed="false">
      <c r="B9" s="6" t="s">
        <v>10</v>
      </c>
      <c r="C9" s="7"/>
      <c r="D9" s="8"/>
      <c r="E9" s="10" t="s">
        <v>11</v>
      </c>
      <c r="F9" s="9" t="str">
        <f aca="true">IF(D9="","",(TODAY()-D9)/30.4)</f>
        <v/>
      </c>
    </row>
    <row r="10" customFormat="false" ht="34.5" hidden="false" customHeight="true" outlineLevel="0" collapsed="false">
      <c r="B10" s="6" t="s">
        <v>12</v>
      </c>
      <c r="C10" s="7"/>
      <c r="D10" s="8"/>
      <c r="E10" s="10" t="s">
        <v>13</v>
      </c>
      <c r="F10" s="9" t="str">
        <f aca="true">IF(D10="","",(TODAY()-D10)/30.4)</f>
        <v/>
      </c>
    </row>
    <row r="11" customFormat="false" ht="34.5" hidden="false" customHeight="true" outlineLevel="0" collapsed="false">
      <c r="B11" s="6" t="s">
        <v>14</v>
      </c>
      <c r="C11" s="7"/>
      <c r="D11" s="8"/>
      <c r="E11" s="10" t="s">
        <v>15</v>
      </c>
      <c r="F11" s="9" t="str">
        <f aca="true">IF(D11="","",(TODAY()-D11)/30.4)</f>
        <v/>
      </c>
    </row>
    <row r="12" customFormat="false" ht="34.5" hidden="false" customHeight="true" outlineLevel="0" collapsed="false">
      <c r="B12" s="6" t="s">
        <v>16</v>
      </c>
      <c r="C12" s="7"/>
      <c r="D12" s="8"/>
      <c r="E12" s="10" t="s">
        <v>17</v>
      </c>
      <c r="F12" s="9" t="str">
        <f aca="true">IF(D12="","",(TODAY()-D12)/30.4)</f>
        <v/>
      </c>
    </row>
    <row r="13" customFormat="false" ht="34.5" hidden="false" customHeight="true" outlineLevel="0" collapsed="false">
      <c r="B13" s="6" t="s">
        <v>18</v>
      </c>
      <c r="C13" s="7"/>
      <c r="D13" s="8"/>
      <c r="E13" s="10" t="s">
        <v>19</v>
      </c>
      <c r="F13" s="9" t="str">
        <f aca="true">IF(D13="","",(TODAY()-D13)/30.4)</f>
        <v/>
      </c>
    </row>
    <row r="14" customFormat="false" ht="19.5" hidden="false" customHeight="true" outlineLevel="0" collapsed="false">
      <c r="B14" s="11" t="s">
        <v>20</v>
      </c>
      <c r="C14" s="12" t="str">
        <f aca="false">IF(COUNTA(C8:C13)=0,"",COUNTIF(C8:C13,"Sí"))</f>
        <v/>
      </c>
    </row>
    <row r="15" customFormat="false" ht="18.75" hidden="false" customHeight="true" outlineLevel="0" collapsed="false">
      <c r="B15" s="10" t="s">
        <v>21</v>
      </c>
      <c r="C15" s="13" t="str">
        <f aca="false">IF(COUNTIF(C8:C13,"Sí")=0,"",MATCH("Sí",C8:C13,0))</f>
        <v/>
      </c>
    </row>
    <row r="17" customFormat="false" ht="24" hidden="false" customHeight="true" outlineLevel="0" collapsed="false">
      <c r="B17" s="14" t="s">
        <v>22</v>
      </c>
    </row>
    <row r="18" customFormat="false" ht="27.75" hidden="false" customHeight="true" outlineLevel="0" collapsed="false">
      <c r="B18" s="4" t="s">
        <v>23</v>
      </c>
      <c r="C18" s="5" t="s">
        <v>24</v>
      </c>
      <c r="D18" s="5" t="s">
        <v>25</v>
      </c>
    </row>
    <row r="19" customFormat="false" ht="34.5" hidden="false" customHeight="true" outlineLevel="0" collapsed="false">
      <c r="B19" s="6" t="s">
        <v>26</v>
      </c>
      <c r="C19" s="15"/>
      <c r="D19" s="16" t="str">
        <f aca="false">IF(C19="","",C19/12)</f>
        <v/>
      </c>
    </row>
    <row r="20" customFormat="false" ht="18.75" hidden="false" customHeight="true" outlineLevel="0" collapsed="false">
      <c r="B20" s="10" t="s">
        <v>27</v>
      </c>
      <c r="C20" s="15"/>
    </row>
    <row r="21" customFormat="false" ht="18.75" hidden="false" customHeight="true" outlineLevel="0" collapsed="false">
      <c r="B21" s="10" t="s">
        <v>28</v>
      </c>
      <c r="C21" s="15"/>
    </row>
    <row r="22" customFormat="false" ht="18.75" hidden="false" customHeight="true" outlineLevel="0" collapsed="false">
      <c r="B22" s="10" t="s">
        <v>29</v>
      </c>
      <c r="C22" s="15"/>
    </row>
    <row r="23" customFormat="false" ht="18.75" hidden="false" customHeight="true" outlineLevel="0" collapsed="false">
      <c r="B23" s="10" t="s">
        <v>30</v>
      </c>
      <c r="C23" s="15"/>
    </row>
    <row r="24" customFormat="false" ht="34.5" hidden="false" customHeight="true" outlineLevel="0" collapsed="false">
      <c r="B24" s="17" t="s">
        <v>31</v>
      </c>
      <c r="C24" s="18" t="str">
        <f aca="false">IF(OR(C20="",D19="",D19&lt;=0),"",C20/D19)</f>
        <v/>
      </c>
    </row>
    <row r="25" customFormat="false" ht="18.75" hidden="false" customHeight="true" outlineLevel="0" collapsed="false">
      <c r="B25" s="10" t="s">
        <v>32</v>
      </c>
      <c r="C25" s="19" t="str">
        <f aca="false">IF(OR(C20="",D19="",D19&lt;=0),"",(C20+N(C21))/D19)</f>
        <v/>
      </c>
    </row>
    <row r="26" customFormat="false" ht="34.5" hidden="false" customHeight="true" outlineLevel="0" collapsed="false">
      <c r="B26" s="6" t="s">
        <v>33</v>
      </c>
      <c r="C26" s="16" t="str">
        <f aca="false">IF(C23="","",C23/2)</f>
        <v/>
      </c>
    </row>
    <row r="27" customFormat="false" ht="19.5" hidden="false" customHeight="true" outlineLevel="0" collapsed="false">
      <c r="B27" s="11" t="s">
        <v>34</v>
      </c>
      <c r="C27" s="20" t="str">
        <f aca="false">IF(OR(C22="",C26=""),"",C22-C26)</f>
        <v/>
      </c>
    </row>
    <row r="29" customFormat="false" ht="24" hidden="false" customHeight="true" outlineLevel="0" collapsed="false">
      <c r="B29" s="14" t="s">
        <v>35</v>
      </c>
    </row>
    <row r="30" customFormat="false" ht="30" hidden="false" customHeight="true" outlineLevel="0" collapsed="false">
      <c r="B30" s="4" t="s">
        <v>36</v>
      </c>
      <c r="C30" s="5" t="s">
        <v>37</v>
      </c>
      <c r="D30" s="5" t="s">
        <v>38</v>
      </c>
      <c r="E30" s="4" t="s">
        <v>39</v>
      </c>
    </row>
    <row r="31" customFormat="false" ht="18.75" hidden="false" customHeight="true" outlineLevel="0" collapsed="false">
      <c r="B31" s="10" t="s">
        <v>40</v>
      </c>
      <c r="C31" s="15"/>
      <c r="D31" s="19" t="str">
        <f aca="false">IF(OR(C31="",D19="",D19&lt;=0),"",C31/D19)</f>
        <v/>
      </c>
      <c r="E31" s="21"/>
    </row>
    <row r="32" customFormat="false" ht="18.75" hidden="false" customHeight="true" outlineLevel="0" collapsed="false">
      <c r="B32" s="10" t="s">
        <v>41</v>
      </c>
      <c r="C32" s="15"/>
      <c r="D32" s="19" t="str">
        <f aca="false">IF(OR(C32="",D19="",D19&lt;=0),"",C32/D19)</f>
        <v/>
      </c>
      <c r="E32" s="21"/>
    </row>
    <row r="33" customFormat="false" ht="18.75" hidden="false" customHeight="true" outlineLevel="0" collapsed="false">
      <c r="B33" s="10" t="s">
        <v>42</v>
      </c>
      <c r="C33" s="15"/>
      <c r="D33" s="19" t="str">
        <f aca="false">IF(OR(C33="",D19="",D19&lt;=0),"",C33/D19)</f>
        <v/>
      </c>
      <c r="E33" s="21"/>
    </row>
    <row r="34" customFormat="false" ht="18.75" hidden="false" customHeight="true" outlineLevel="0" collapsed="false">
      <c r="B34" s="10" t="s">
        <v>43</v>
      </c>
      <c r="C34" s="15"/>
      <c r="D34" s="19" t="str">
        <f aca="false">IF(OR(C34="",D19="",D19&lt;=0),"",C34/D19)</f>
        <v/>
      </c>
      <c r="E34" s="21"/>
    </row>
    <row r="35" customFormat="false" ht="18.75" hidden="false" customHeight="true" outlineLevel="0" collapsed="false">
      <c r="B35" s="10" t="s">
        <v>44</v>
      </c>
      <c r="C35" s="15"/>
      <c r="D35" s="19" t="str">
        <f aca="false">IF(OR(C35="",D19="",D19&lt;=0),"",C35/D19)</f>
        <v/>
      </c>
      <c r="E35" s="21"/>
    </row>
    <row r="36" customFormat="false" ht="18.75" hidden="false" customHeight="true" outlineLevel="0" collapsed="false">
      <c r="B36" s="10" t="s">
        <v>45</v>
      </c>
      <c r="C36" s="15"/>
      <c r="D36" s="19" t="str">
        <f aca="false">IF(OR(C36="",D19="",D19&lt;=0),"",C36/D19)</f>
        <v/>
      </c>
      <c r="E36" s="21"/>
    </row>
    <row r="37" customFormat="false" ht="18.75" hidden="false" customHeight="true" outlineLevel="0" collapsed="false">
      <c r="B37" s="10" t="s">
        <v>46</v>
      </c>
      <c r="C37" s="15"/>
      <c r="D37" s="19" t="str">
        <f aca="false">IF(OR(C37="",D19="",D19&lt;=0),"",C37/D19)</f>
        <v/>
      </c>
      <c r="E37" s="21"/>
    </row>
    <row r="38" customFormat="false" ht="18.75" hidden="false" customHeight="true" outlineLevel="0" collapsed="false">
      <c r="B38" s="10" t="s">
        <v>47</v>
      </c>
      <c r="C38" s="15"/>
      <c r="D38" s="19" t="str">
        <f aca="false">IF(OR(C38="",D19="",D19&lt;=0),"",C38/D19)</f>
        <v/>
      </c>
      <c r="E38" s="21"/>
    </row>
    <row r="39" customFormat="false" ht="18.75" hidden="false" customHeight="true" outlineLevel="0" collapsed="false">
      <c r="B39" s="10" t="s">
        <v>48</v>
      </c>
      <c r="C39" s="15"/>
      <c r="D39" s="19" t="str">
        <f aca="false">IF(OR(C39="",D19="",D19&lt;=0),"",C39/D19)</f>
        <v/>
      </c>
      <c r="E39" s="21"/>
    </row>
    <row r="40" customFormat="false" ht="18.75" hidden="false" customHeight="true" outlineLevel="0" collapsed="false">
      <c r="B40" s="10" t="s">
        <v>49</v>
      </c>
      <c r="C40" s="15"/>
      <c r="D40" s="19" t="str">
        <f aca="false">IF(OR(C40="",D19="",D19&lt;=0),"",C40/D19)</f>
        <v/>
      </c>
      <c r="E40" s="21"/>
    </row>
    <row r="41" customFormat="false" ht="18.75" hidden="false" customHeight="true" outlineLevel="0" collapsed="false">
      <c r="B41" s="10" t="s">
        <v>50</v>
      </c>
      <c r="C41" s="15"/>
      <c r="D41" s="19" t="str">
        <f aca="false">IF(OR(C41="",D19="",D19&lt;=0),"",C41/D19)</f>
        <v/>
      </c>
      <c r="E41" s="21"/>
    </row>
    <row r="42" customFormat="false" ht="18.75" hidden="false" customHeight="true" outlineLevel="0" collapsed="false">
      <c r="B42" s="10" t="s">
        <v>51</v>
      </c>
      <c r="C42" s="15"/>
      <c r="D42" s="19" t="str">
        <f aca="false">IF(OR(C42="",D19="",D19&lt;=0),"",C42/D19)</f>
        <v/>
      </c>
      <c r="E42" s="21"/>
    </row>
    <row r="43" customFormat="false" ht="18.75" hidden="false" customHeight="true" outlineLevel="0" collapsed="false">
      <c r="B43" s="10" t="s">
        <v>52</v>
      </c>
      <c r="C43" s="15"/>
      <c r="D43" s="19" t="str">
        <f aca="false">IF(OR(C43="",D19="",D19&lt;=0),"",C43/D19)</f>
        <v/>
      </c>
      <c r="E43" s="21"/>
    </row>
    <row r="44" customFormat="false" ht="19.5" hidden="false" customHeight="true" outlineLevel="0" collapsed="false">
      <c r="B44" s="22" t="s">
        <v>53</v>
      </c>
      <c r="C44" s="23" t="str">
        <f aca="false">IF(COUNT(C31:C43)=0,"",MIN(C31:C43))</f>
        <v/>
      </c>
    </row>
    <row r="45" customFormat="false" ht="18.75" hidden="false" customHeight="true" outlineLevel="0" collapsed="false">
      <c r="B45" s="10" t="s">
        <v>54</v>
      </c>
      <c r="C45" s="13" t="str">
        <f aca="false">IF(COUNT(C31:C43)=0,"",MATCH(MIN(C31:C43),C31:C43,0))</f>
        <v/>
      </c>
    </row>
    <row r="46" customFormat="false" ht="19.5" hidden="false" customHeight="true" outlineLevel="0" collapsed="false">
      <c r="B46" s="11" t="s">
        <v>55</v>
      </c>
      <c r="C46" s="24" t="str">
        <f aca="false">IF(C45="","",C45-1)</f>
        <v/>
      </c>
    </row>
    <row r="47" customFormat="false" ht="18.75" hidden="false" customHeight="true" outlineLevel="0" collapsed="false">
      <c r="B47" s="10" t="s">
        <v>56</v>
      </c>
      <c r="C47" s="16" t="str">
        <f aca="false">IF(C44="","",IF(C44&gt;=0,0,-C44))</f>
        <v/>
      </c>
    </row>
    <row r="49" customFormat="false" ht="24" hidden="false" customHeight="true" outlineLevel="0" collapsed="false">
      <c r="B49" s="14" t="s">
        <v>57</v>
      </c>
    </row>
    <row r="50" customFormat="false" ht="31.5" hidden="false" customHeight="true" outlineLevel="0" collapsed="false">
      <c r="B50" s="4" t="s">
        <v>58</v>
      </c>
      <c r="C50" s="5" t="s">
        <v>59</v>
      </c>
      <c r="D50" s="5" t="s">
        <v>60</v>
      </c>
      <c r="E50" s="4" t="s">
        <v>61</v>
      </c>
    </row>
    <row r="51" customFormat="false" ht="33.75" hidden="false" customHeight="true" outlineLevel="0" collapsed="false">
      <c r="B51" s="10" t="s">
        <v>62</v>
      </c>
      <c r="C51" s="25" t="str">
        <f aca="false">IF(C55="","",9)</f>
        <v/>
      </c>
      <c r="D51" s="26" t="str">
        <f aca="false">IF(C55="","",IF(C55=1,"AQUÍ",""))</f>
        <v/>
      </c>
      <c r="E51" s="6" t="s">
        <v>63</v>
      </c>
    </row>
    <row r="52" customFormat="false" ht="33.75" hidden="false" customHeight="true" outlineLevel="0" collapsed="false">
      <c r="B52" s="10" t="s">
        <v>64</v>
      </c>
      <c r="C52" s="25" t="str">
        <f aca="false">IF(C55="","",5)</f>
        <v/>
      </c>
      <c r="D52" s="26" t="str">
        <f aca="false">IF(C55="","",IF(C55=2,"AQUÍ",""))</f>
        <v/>
      </c>
      <c r="E52" s="6" t="s">
        <v>65</v>
      </c>
    </row>
    <row r="53" customFormat="false" ht="33.75" hidden="false" customHeight="true" outlineLevel="0" collapsed="false">
      <c r="B53" s="10" t="s">
        <v>66</v>
      </c>
      <c r="C53" s="25" t="str">
        <f aca="false">IF(C55="","",2)</f>
        <v/>
      </c>
      <c r="D53" s="26" t="str">
        <f aca="false">IF(C55="","",IF(C55=3,"AQUÍ",""))</f>
        <v/>
      </c>
      <c r="E53" s="6" t="s">
        <v>67</v>
      </c>
    </row>
    <row r="54" customFormat="false" ht="33.75" hidden="false" customHeight="true" outlineLevel="0" collapsed="false">
      <c r="B54" s="10" t="s">
        <v>68</v>
      </c>
      <c r="C54" s="25" t="str">
        <f aca="false">IF(C55="","",1)</f>
        <v/>
      </c>
      <c r="D54" s="26" t="str">
        <f aca="false">IF(C55="","",IF(C55=4,"AQUÍ",""))</f>
        <v/>
      </c>
      <c r="E54" s="6" t="s">
        <v>69</v>
      </c>
    </row>
    <row r="55" customFormat="false" ht="19.5" hidden="false" customHeight="true" outlineLevel="0" collapsed="false">
      <c r="B55" s="22" t="s">
        <v>70</v>
      </c>
      <c r="C55" s="27" t="str">
        <f aca="false">IF(OR(C24="",C14=""),"",IF(C13="Sí",4,IF(OR(C24&lt;0.5,C12="Sí"),3,IF(OR(C24&lt;1,C44&lt;0,AND(C27&lt;&gt;"",C27&lt;0)),2,1))))</f>
        <v/>
      </c>
    </row>
    <row r="56" customFormat="false" ht="33.75" hidden="false" customHeight="true" outlineLevel="0" collapsed="false">
      <c r="B56" s="10" t="s">
        <v>71</v>
      </c>
      <c r="C56" s="28" t="str">
        <f aca="false">IF(C55="","",IF(C55=1,"Decides tú y con tu banco de siempre. Aquí están las salidas baratas: úsalas ahora.",IF(C55=2,"Ampliar capital, préstamo de socio o vender un activo. Y mira el patrimonio neto: puede haber reloj legal.",IF(C55=3,"Llama esta semana a un abogado concursal. Existe un botón de pausa y hay que usarlo con plan.","Ya no es una decisión de gestión. Abogado concursal hoy, y el plazo para solicitar el concurso es de dos meses."))))</f>
        <v/>
      </c>
    </row>
    <row r="58" customFormat="false" ht="15" hidden="false" customHeight="true" outlineLevel="0" collapsed="false">
      <c r="B58" s="29" t="s">
        <v>72</v>
      </c>
      <c r="C58" s="29" t="s">
        <v>73</v>
      </c>
      <c r="D58" s="29" t="s">
        <v>74</v>
      </c>
      <c r="E58" s="30" t="s">
        <v>75</v>
      </c>
      <c r="F58" s="30"/>
    </row>
    <row r="59" customFormat="false" ht="30" hidden="false" customHeight="true" outlineLevel="0" collapsed="false">
      <c r="B59" s="31" t="str">
        <f aca="false">IF(C24="","",C24)</f>
        <v/>
      </c>
      <c r="C59" s="32" t="str">
        <f aca="false">IF(C44="","",C44)</f>
        <v/>
      </c>
      <c r="D59" s="33" t="str">
        <f aca="false">IF(C46="","",C46)</f>
        <v/>
      </c>
      <c r="E59" s="34" t="str">
        <f aca="false">IF(C14="","",C14)</f>
        <v/>
      </c>
      <c r="F59" s="34"/>
    </row>
  </sheetData>
  <sheetProtection sheet="true"/>
  <mergeCells count="3">
    <mergeCell ref="B4:F4"/>
    <mergeCell ref="E58:F58"/>
    <mergeCell ref="E59:F59"/>
  </mergeCells>
  <conditionalFormatting sqref="C24">
    <cfRule type="cellIs" priority="2" operator="greaterThanOrEqual" aboveAverage="0" equalAverage="0" bottom="0" percent="0" rank="0" text="" dxfId="0">
      <formula>3</formula>
    </cfRule>
    <cfRule type="cellIs" priority="3" operator="lessThan" aboveAverage="0" equalAverage="0" bottom="0" percent="0" rank="0" text="" dxfId="1">
      <formula>1</formula>
    </cfRule>
  </conditionalFormatting>
  <dataValidations count="6">
    <dataValidation allowBlank="true" error="Elige un valor de la lista." errorStyle="stop" errorTitle="Valor no válido" operator="between" showDropDown="false" showErrorMessage="false" showInputMessage="false" sqref="C8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9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0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1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2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3" type="list">
      <formula1>"No,Sí"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4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24"/>
    <col collapsed="false" customWidth="true" hidden="false" outlineLevel="0" max="6" min="6" style="0" width="15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5" t="s">
        <v>76</v>
      </c>
      <c r="C4" s="35"/>
      <c r="D4" s="35"/>
      <c r="E4" s="35"/>
      <c r="F4" s="35"/>
    </row>
    <row r="5" customFormat="false" ht="9.75" hidden="false" customHeight="true" outlineLevel="0" collapsed="false"/>
    <row r="7" customFormat="false" ht="33.75" hidden="false" customHeight="true" outlineLevel="0" collapsed="false">
      <c r="B7" s="4" t="s">
        <v>3</v>
      </c>
      <c r="C7" s="5" t="s">
        <v>4</v>
      </c>
      <c r="D7" s="5" t="s">
        <v>5</v>
      </c>
      <c r="E7" s="4" t="s">
        <v>6</v>
      </c>
      <c r="F7" s="5" t="s">
        <v>7</v>
      </c>
    </row>
    <row r="8" customFormat="false" ht="34.5" hidden="false" customHeight="true" outlineLevel="0" collapsed="false">
      <c r="B8" s="6" t="s">
        <v>8</v>
      </c>
      <c r="C8" s="7" t="s">
        <v>77</v>
      </c>
      <c r="D8" s="8" t="n">
        <v>45930</v>
      </c>
      <c r="E8" s="6" t="s">
        <v>9</v>
      </c>
      <c r="F8" s="9" t="n">
        <f aca="true">IF(D8="","",(TODAY()-D8)/30.4)</f>
        <v>11.3486842105263</v>
      </c>
    </row>
    <row r="9" customFormat="false" ht="34.5" hidden="false" customHeight="true" outlineLevel="0" collapsed="false">
      <c r="B9" s="6" t="s">
        <v>10</v>
      </c>
      <c r="C9" s="7" t="s">
        <v>77</v>
      </c>
      <c r="D9" s="8" t="n">
        <v>45991</v>
      </c>
      <c r="E9" s="10" t="s">
        <v>11</v>
      </c>
      <c r="F9" s="9" t="n">
        <f aca="true">IF(D9="","",(TODAY()-D9)/30.4)</f>
        <v>9.3421052631579</v>
      </c>
    </row>
    <row r="10" customFormat="false" ht="34.5" hidden="false" customHeight="true" outlineLevel="0" collapsed="false">
      <c r="B10" s="6" t="s">
        <v>12</v>
      </c>
      <c r="C10" s="7" t="s">
        <v>77</v>
      </c>
      <c r="D10" s="8" t="n">
        <v>46053</v>
      </c>
      <c r="E10" s="10" t="s">
        <v>13</v>
      </c>
      <c r="F10" s="9" t="n">
        <f aca="true">IF(D10="","",(TODAY()-D10)/30.4)</f>
        <v>7.30263157894737</v>
      </c>
    </row>
    <row r="11" customFormat="false" ht="34.5" hidden="false" customHeight="true" outlineLevel="0" collapsed="false">
      <c r="B11" s="6" t="s">
        <v>14</v>
      </c>
      <c r="C11" s="7" t="s">
        <v>78</v>
      </c>
      <c r="D11" s="8"/>
      <c r="E11" s="10" t="s">
        <v>15</v>
      </c>
      <c r="F11" s="9" t="str">
        <f aca="true">IF(D11="","",(TODAY()-D11)/30.4)</f>
        <v/>
      </c>
    </row>
    <row r="12" customFormat="false" ht="34.5" hidden="false" customHeight="true" outlineLevel="0" collapsed="false">
      <c r="B12" s="6" t="s">
        <v>16</v>
      </c>
      <c r="C12" s="7" t="s">
        <v>78</v>
      </c>
      <c r="D12" s="8"/>
      <c r="E12" s="10" t="s">
        <v>17</v>
      </c>
      <c r="F12" s="9" t="str">
        <f aca="true">IF(D12="","",(TODAY()-D12)/30.4)</f>
        <v/>
      </c>
    </row>
    <row r="13" customFormat="false" ht="34.5" hidden="false" customHeight="true" outlineLevel="0" collapsed="false">
      <c r="B13" s="6" t="s">
        <v>18</v>
      </c>
      <c r="C13" s="7" t="s">
        <v>78</v>
      </c>
      <c r="D13" s="8"/>
      <c r="E13" s="10" t="s">
        <v>19</v>
      </c>
      <c r="F13" s="9" t="str">
        <f aca="true">IF(D13="","",(TODAY()-D13)/30.4)</f>
        <v/>
      </c>
    </row>
    <row r="14" customFormat="false" ht="19.5" hidden="false" customHeight="true" outlineLevel="0" collapsed="false">
      <c r="B14" s="11" t="s">
        <v>20</v>
      </c>
      <c r="C14" s="12" t="n">
        <f aca="false">IF(COUNTA(C8:C13)=0,"",COUNTIF(C8:C13,"Sí"))</f>
        <v>3</v>
      </c>
    </row>
    <row r="15" customFormat="false" ht="18.75" hidden="false" customHeight="true" outlineLevel="0" collapsed="false">
      <c r="B15" s="10" t="s">
        <v>21</v>
      </c>
      <c r="C15" s="13" t="n">
        <f aca="false">IF(COUNTIF(C8:C13,"Sí")=0,"",MATCH("Sí",C8:C13,0))</f>
        <v>1</v>
      </c>
    </row>
    <row r="17" customFormat="false" ht="24" hidden="false" customHeight="true" outlineLevel="0" collapsed="false">
      <c r="B17" s="14" t="s">
        <v>22</v>
      </c>
    </row>
    <row r="18" customFormat="false" ht="27.75" hidden="false" customHeight="true" outlineLevel="0" collapsed="false">
      <c r="B18" s="4" t="s">
        <v>23</v>
      </c>
      <c r="C18" s="5" t="s">
        <v>24</v>
      </c>
      <c r="D18" s="5" t="s">
        <v>25</v>
      </c>
    </row>
    <row r="19" customFormat="false" ht="34.5" hidden="false" customHeight="true" outlineLevel="0" collapsed="false">
      <c r="B19" s="6" t="s">
        <v>26</v>
      </c>
      <c r="C19" s="15" t="n">
        <v>568000</v>
      </c>
      <c r="D19" s="16" t="n">
        <f aca="false">IF(C19="","",C19/12)</f>
        <v>47333.3333333333</v>
      </c>
    </row>
    <row r="20" customFormat="false" ht="18.75" hidden="false" customHeight="true" outlineLevel="0" collapsed="false">
      <c r="B20" s="10" t="s">
        <v>27</v>
      </c>
      <c r="C20" s="15" t="n">
        <v>58000</v>
      </c>
    </row>
    <row r="21" customFormat="false" ht="18.75" hidden="false" customHeight="true" outlineLevel="0" collapsed="false">
      <c r="B21" s="10" t="s">
        <v>28</v>
      </c>
      <c r="C21" s="15" t="n">
        <v>88000</v>
      </c>
    </row>
    <row r="22" customFormat="false" ht="18.75" hidden="false" customHeight="true" outlineLevel="0" collapsed="false">
      <c r="B22" s="10" t="s">
        <v>29</v>
      </c>
      <c r="C22" s="15" t="n">
        <v>319000</v>
      </c>
    </row>
    <row r="23" customFormat="false" ht="18.75" hidden="false" customHeight="true" outlineLevel="0" collapsed="false">
      <c r="B23" s="10" t="s">
        <v>30</v>
      </c>
      <c r="C23" s="15"/>
    </row>
    <row r="24" customFormat="false" ht="34.5" hidden="false" customHeight="true" outlineLevel="0" collapsed="false">
      <c r="B24" s="17" t="s">
        <v>31</v>
      </c>
      <c r="C24" s="18" t="n">
        <f aca="false">IF(OR(C20="",D19="",D19&lt;=0),"",C20/D19)</f>
        <v>1.22535211267606</v>
      </c>
    </row>
    <row r="25" customFormat="false" ht="18.75" hidden="false" customHeight="true" outlineLevel="0" collapsed="false">
      <c r="B25" s="10" t="s">
        <v>32</v>
      </c>
      <c r="C25" s="19" t="n">
        <f aca="false">IF(OR(C20="",D19="",D19&lt;=0),"",(C20+N(C21))/D19)</f>
        <v>3.08450704225352</v>
      </c>
    </row>
    <row r="26" customFormat="false" ht="34.5" hidden="false" customHeight="true" outlineLevel="0" collapsed="false">
      <c r="B26" s="6" t="s">
        <v>33</v>
      </c>
      <c r="C26" s="16" t="str">
        <f aca="false">IF(C23="","",C23/2)</f>
        <v/>
      </c>
    </row>
    <row r="27" customFormat="false" ht="19.5" hidden="false" customHeight="true" outlineLevel="0" collapsed="false">
      <c r="B27" s="11" t="s">
        <v>34</v>
      </c>
      <c r="C27" s="20" t="str">
        <f aca="false">IF(OR(C22="",C26=""),"",C22-C26)</f>
        <v/>
      </c>
    </row>
    <row r="29" customFormat="false" ht="24" hidden="false" customHeight="true" outlineLevel="0" collapsed="false">
      <c r="B29" s="14" t="s">
        <v>35</v>
      </c>
    </row>
    <row r="30" customFormat="false" ht="30" hidden="false" customHeight="true" outlineLevel="0" collapsed="false">
      <c r="B30" s="4" t="s">
        <v>36</v>
      </c>
      <c r="C30" s="5" t="s">
        <v>37</v>
      </c>
      <c r="D30" s="5" t="s">
        <v>38</v>
      </c>
      <c r="E30" s="4" t="s">
        <v>39</v>
      </c>
    </row>
    <row r="31" customFormat="false" ht="18.75" hidden="false" customHeight="true" outlineLevel="0" collapsed="false">
      <c r="B31" s="10" t="s">
        <v>40</v>
      </c>
      <c r="C31" s="15" t="n">
        <v>68000</v>
      </c>
      <c r="D31" s="19" t="n">
        <f aca="false">IF(OR(C31="",D19="",D19&lt;=0),"",C31/D19)</f>
        <v>1.43661971830986</v>
      </c>
      <c r="E31" s="21" t="s">
        <v>79</v>
      </c>
    </row>
    <row r="32" customFormat="false" ht="18.75" hidden="false" customHeight="true" outlineLevel="0" collapsed="false">
      <c r="B32" s="10" t="s">
        <v>41</v>
      </c>
      <c r="C32" s="15" t="n">
        <v>62000</v>
      </c>
      <c r="D32" s="19" t="n">
        <f aca="false">IF(OR(C32="",D19="",D19&lt;=0),"",C32/D19)</f>
        <v>1.30985915492958</v>
      </c>
      <c r="E32" s="21"/>
    </row>
    <row r="33" customFormat="false" ht="18.75" hidden="false" customHeight="true" outlineLevel="0" collapsed="false">
      <c r="B33" s="10" t="s">
        <v>42</v>
      </c>
      <c r="C33" s="15" t="n">
        <v>60000</v>
      </c>
      <c r="D33" s="19" t="n">
        <f aca="false">IF(OR(C33="",D19="",D19&lt;=0),"",C33/D19)</f>
        <v>1.26760563380282</v>
      </c>
      <c r="E33" s="21"/>
    </row>
    <row r="34" customFormat="false" ht="18.75" hidden="false" customHeight="true" outlineLevel="0" collapsed="false">
      <c r="B34" s="10" t="s">
        <v>43</v>
      </c>
      <c r="C34" s="15" t="n">
        <v>2000</v>
      </c>
      <c r="D34" s="19" t="n">
        <f aca="false">IF(OR(C34="",D19="",D19&lt;=0),"",C34/D19)</f>
        <v>0.0422535211267606</v>
      </c>
      <c r="E34" s="21" t="s">
        <v>80</v>
      </c>
    </row>
    <row r="35" customFormat="false" ht="18.75" hidden="false" customHeight="true" outlineLevel="0" collapsed="false">
      <c r="B35" s="10" t="s">
        <v>44</v>
      </c>
      <c r="C35" s="15" t="n">
        <v>-4000</v>
      </c>
      <c r="D35" s="19" t="n">
        <f aca="false">IF(OR(C35="",D19="",D19&lt;=0),"",C35/D19)</f>
        <v>-0.0845070422535211</v>
      </c>
      <c r="E35" s="21" t="s">
        <v>81</v>
      </c>
    </row>
    <row r="36" customFormat="false" ht="18.75" hidden="false" customHeight="true" outlineLevel="0" collapsed="false">
      <c r="B36" s="10" t="s">
        <v>45</v>
      </c>
      <c r="C36" s="15" t="n">
        <v>-12000</v>
      </c>
      <c r="D36" s="19" t="n">
        <f aca="false">IF(OR(C36="",D19="",D19&lt;=0),"",C36/D19)</f>
        <v>-0.253521126760563</v>
      </c>
      <c r="E36" s="21"/>
    </row>
    <row r="37" customFormat="false" ht="18.75" hidden="false" customHeight="true" outlineLevel="0" collapsed="false">
      <c r="B37" s="10" t="s">
        <v>46</v>
      </c>
      <c r="C37" s="15" t="n">
        <v>-15000</v>
      </c>
      <c r="D37" s="19" t="n">
        <f aca="false">IF(OR(C37="",D19="",D19&lt;=0),"",C37/D19)</f>
        <v>-0.316901408450704</v>
      </c>
      <c r="E37" s="21"/>
    </row>
    <row r="38" customFormat="false" ht="18.75" hidden="false" customHeight="true" outlineLevel="0" collapsed="false">
      <c r="B38" s="10" t="s">
        <v>47</v>
      </c>
      <c r="C38" s="15" t="n">
        <v>-43000</v>
      </c>
      <c r="D38" s="19" t="n">
        <f aca="false">IF(OR(C38="",D19="",D19&lt;=0),"",C38/D19)</f>
        <v>-0.908450704225352</v>
      </c>
      <c r="E38" s="21" t="s">
        <v>82</v>
      </c>
    </row>
    <row r="39" customFormat="false" ht="18.75" hidden="false" customHeight="true" outlineLevel="0" collapsed="false">
      <c r="B39" s="10" t="s">
        <v>48</v>
      </c>
      <c r="C39" s="15" t="n">
        <v>-31000</v>
      </c>
      <c r="D39" s="19" t="n">
        <f aca="false">IF(OR(C39="",D19="",D19&lt;=0),"",C39/D19)</f>
        <v>-0.654929577464789</v>
      </c>
      <c r="E39" s="21" t="s">
        <v>83</v>
      </c>
    </row>
    <row r="40" customFormat="false" ht="18.75" hidden="false" customHeight="true" outlineLevel="0" collapsed="false">
      <c r="B40" s="10" t="s">
        <v>49</v>
      </c>
      <c r="C40" s="15" t="n">
        <v>-19000</v>
      </c>
      <c r="D40" s="19" t="n">
        <f aca="false">IF(OR(C40="",D19="",D19&lt;=0),"",C40/D19)</f>
        <v>-0.401408450704225</v>
      </c>
      <c r="E40" s="21"/>
    </row>
    <row r="41" customFormat="false" ht="18.75" hidden="false" customHeight="true" outlineLevel="0" collapsed="false">
      <c r="B41" s="10" t="s">
        <v>50</v>
      </c>
      <c r="C41" s="15" t="n">
        <v>-6000</v>
      </c>
      <c r="D41" s="19" t="n">
        <f aca="false">IF(OR(C41="",D19="",D19&lt;=0),"",C41/D19)</f>
        <v>-0.126760563380282</v>
      </c>
      <c r="E41" s="21"/>
    </row>
    <row r="42" customFormat="false" ht="18.75" hidden="false" customHeight="true" outlineLevel="0" collapsed="false">
      <c r="B42" s="10" t="s">
        <v>51</v>
      </c>
      <c r="C42" s="15" t="n">
        <v>-18000</v>
      </c>
      <c r="D42" s="19" t="n">
        <f aca="false">IF(OR(C42="",D19="",D19&lt;=0),"",C42/D19)</f>
        <v>-0.380281690140845</v>
      </c>
      <c r="E42" s="21" t="s">
        <v>84</v>
      </c>
    </row>
    <row r="43" customFormat="false" ht="18.75" hidden="false" customHeight="true" outlineLevel="0" collapsed="false">
      <c r="B43" s="10" t="s">
        <v>52</v>
      </c>
      <c r="C43" s="15" t="n">
        <v>3000</v>
      </c>
      <c r="D43" s="19" t="n">
        <f aca="false">IF(OR(C43="",D19="",D19&lt;=0),"",C43/D19)</f>
        <v>0.0633802816901408</v>
      </c>
      <c r="E43" s="21" t="s">
        <v>85</v>
      </c>
    </row>
    <row r="44" customFormat="false" ht="19.5" hidden="false" customHeight="true" outlineLevel="0" collapsed="false">
      <c r="B44" s="22" t="s">
        <v>53</v>
      </c>
      <c r="C44" s="23" t="n">
        <f aca="false">IF(COUNT(C31:C43)=0,"",MIN(C31:C43))</f>
        <v>-43000</v>
      </c>
    </row>
    <row r="45" customFormat="false" ht="18.75" hidden="false" customHeight="true" outlineLevel="0" collapsed="false">
      <c r="B45" s="10" t="s">
        <v>54</v>
      </c>
      <c r="C45" s="13" t="n">
        <f aca="false">IF(COUNT(C31:C43)=0,"",MATCH(MIN(C31:C43),C31:C43,0))</f>
        <v>8</v>
      </c>
    </row>
    <row r="46" customFormat="false" ht="19.5" hidden="false" customHeight="true" outlineLevel="0" collapsed="false">
      <c r="B46" s="11" t="s">
        <v>55</v>
      </c>
      <c r="C46" s="24" t="n">
        <f aca="false">IF(C45="","",C45-1)</f>
        <v>7</v>
      </c>
    </row>
    <row r="47" customFormat="false" ht="18.75" hidden="false" customHeight="true" outlineLevel="0" collapsed="false">
      <c r="B47" s="10" t="s">
        <v>56</v>
      </c>
      <c r="C47" s="16" t="n">
        <f aca="false">IF(C44="","",IF(C44&gt;=0,0,-C44))</f>
        <v>43000</v>
      </c>
    </row>
    <row r="49" customFormat="false" ht="24" hidden="false" customHeight="true" outlineLevel="0" collapsed="false">
      <c r="B49" s="14" t="s">
        <v>57</v>
      </c>
    </row>
    <row r="50" customFormat="false" ht="31.5" hidden="false" customHeight="true" outlineLevel="0" collapsed="false">
      <c r="B50" s="4" t="s">
        <v>58</v>
      </c>
      <c r="C50" s="5" t="s">
        <v>59</v>
      </c>
      <c r="D50" s="5" t="s">
        <v>60</v>
      </c>
      <c r="E50" s="4" t="s">
        <v>61</v>
      </c>
    </row>
    <row r="51" customFormat="false" ht="33.75" hidden="false" customHeight="true" outlineLevel="0" collapsed="false">
      <c r="B51" s="10" t="s">
        <v>62</v>
      </c>
      <c r="C51" s="25" t="n">
        <f aca="false">IF(C55="","",9)</f>
        <v>9</v>
      </c>
      <c r="D51" s="26" t="str">
        <f aca="false">IF(C55="","",IF(C55=1,"AQUÍ",""))</f>
        <v/>
      </c>
      <c r="E51" s="6" t="s">
        <v>63</v>
      </c>
    </row>
    <row r="52" customFormat="false" ht="33.75" hidden="false" customHeight="true" outlineLevel="0" collapsed="false">
      <c r="B52" s="10" t="s">
        <v>64</v>
      </c>
      <c r="C52" s="25" t="n">
        <f aca="false">IF(C55="","",5)</f>
        <v>5</v>
      </c>
      <c r="D52" s="26" t="str">
        <f aca="false">IF(C55="","",IF(C55=2,"AQUÍ",""))</f>
        <v>AQUÍ</v>
      </c>
      <c r="E52" s="6" t="s">
        <v>65</v>
      </c>
    </row>
    <row r="53" customFormat="false" ht="33.75" hidden="false" customHeight="true" outlineLevel="0" collapsed="false">
      <c r="B53" s="10" t="s">
        <v>66</v>
      </c>
      <c r="C53" s="25" t="n">
        <f aca="false">IF(C55="","",2)</f>
        <v>2</v>
      </c>
      <c r="D53" s="26" t="str">
        <f aca="false">IF(C55="","",IF(C55=3,"AQUÍ",""))</f>
        <v/>
      </c>
      <c r="E53" s="6" t="s">
        <v>67</v>
      </c>
    </row>
    <row r="54" customFormat="false" ht="33.75" hidden="false" customHeight="true" outlineLevel="0" collapsed="false">
      <c r="B54" s="10" t="s">
        <v>68</v>
      </c>
      <c r="C54" s="25" t="n">
        <f aca="false">IF(C55="","",1)</f>
        <v>1</v>
      </c>
      <c r="D54" s="26" t="str">
        <f aca="false">IF(C55="","",IF(C55=4,"AQUÍ",""))</f>
        <v/>
      </c>
      <c r="E54" s="6" t="s">
        <v>69</v>
      </c>
    </row>
    <row r="55" customFormat="false" ht="19.5" hidden="false" customHeight="true" outlineLevel="0" collapsed="false">
      <c r="B55" s="22" t="s">
        <v>70</v>
      </c>
      <c r="C55" s="27" t="n">
        <f aca="false">IF(OR(C24="",C14=""),"",IF(C13="Sí",4,IF(OR(C24&lt;0.5,C12="Sí"),3,IF(OR(C24&lt;1,C44&lt;0,AND(C27&lt;&gt;"",C27&lt;0)),2,1))))</f>
        <v>2</v>
      </c>
    </row>
    <row r="56" customFormat="false" ht="33.75" hidden="false" customHeight="true" outlineLevel="0" collapsed="false">
      <c r="B56" s="10" t="s">
        <v>71</v>
      </c>
      <c r="C56" s="28" t="str">
        <f aca="false">IF(C55="","",IF(C55=1,"Decides tú y con tu banco de siempre. Aquí están las salidas baratas: úsalas ahora.",IF(C55=2,"Ampliar capital, préstamo de socio o vender un activo. Y mira el patrimonio neto: puede haber reloj legal.",IF(C55=3,"Llama esta semana a un abogado concursal. Existe un botón de pausa y hay que usarlo con plan.","Ya no es una decisión de gestión. Abogado concursal hoy, y el plazo para solicitar el concurso es de dos meses."))))</f>
        <v>Ampliar capital, préstamo de socio o vender un activo. Y mira el patrimonio neto: puede haber reloj legal.</v>
      </c>
    </row>
    <row r="58" customFormat="false" ht="15" hidden="false" customHeight="true" outlineLevel="0" collapsed="false">
      <c r="B58" s="29" t="s">
        <v>72</v>
      </c>
      <c r="C58" s="29" t="s">
        <v>73</v>
      </c>
      <c r="D58" s="29" t="s">
        <v>74</v>
      </c>
      <c r="E58" s="30" t="s">
        <v>75</v>
      </c>
      <c r="F58" s="30"/>
    </row>
    <row r="59" customFormat="false" ht="30" hidden="false" customHeight="true" outlineLevel="0" collapsed="false">
      <c r="B59" s="31" t="n">
        <f aca="false">IF(C24="","",C24)</f>
        <v>1.22535211267606</v>
      </c>
      <c r="C59" s="32" t="n">
        <f aca="false">IF(C44="","",C44)</f>
        <v>-43000</v>
      </c>
      <c r="D59" s="33" t="n">
        <f aca="false">IF(C46="","",C46)</f>
        <v>7</v>
      </c>
      <c r="E59" s="34" t="n">
        <f aca="false">IF(C14="","",C14)</f>
        <v>3</v>
      </c>
      <c r="F59" s="34"/>
    </row>
  </sheetData>
  <sheetProtection sheet="true"/>
  <mergeCells count="3">
    <mergeCell ref="B4:F4"/>
    <mergeCell ref="E58:F58"/>
    <mergeCell ref="E59:F59"/>
  </mergeCells>
  <conditionalFormatting sqref="C24">
    <cfRule type="cellIs" priority="2" operator="greaterThanOrEqual" aboveAverage="0" equalAverage="0" bottom="0" percent="0" rank="0" text="" dxfId="0">
      <formula>3</formula>
    </cfRule>
    <cfRule type="cellIs" priority="3" operator="lessThan" aboveAverage="0" equalAverage="0" bottom="0" percent="0" rank="0" text="" dxfId="1">
      <formula>1</formula>
    </cfRule>
  </conditionalFormatting>
  <dataValidations count="6">
    <dataValidation allowBlank="true" error="Elige un valor de la lista." errorStyle="stop" errorTitle="Valor no válido" operator="between" showDropDown="false" showErrorMessage="false" showInputMessage="false" sqref="C8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9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0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1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2" type="list">
      <formula1>"No,Sí"</formula1>
      <formula2>0</formula2>
    </dataValidation>
    <dataValidation allowBlank="true" error="Elige un valor de la lista." errorStyle="stop" errorTitle="Valor no válido" operator="between" showDropDown="false" showErrorMessage="false" showInputMessage="false" sqref="C13" type="list">
      <formula1>"No,Sí"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36" t="s">
        <v>86</v>
      </c>
    </row>
    <row r="5" customFormat="false" ht="24" hidden="false" customHeight="true" outlineLevel="0" collapsed="false">
      <c r="B5" s="14" t="s">
        <v>87</v>
      </c>
    </row>
    <row r="6" customFormat="false" ht="90" hidden="false" customHeight="true" outlineLevel="0" collapsed="false">
      <c r="B6" s="37" t="s">
        <v>88</v>
      </c>
      <c r="C6" s="37"/>
    </row>
    <row r="8" customFormat="false" ht="24" hidden="false" customHeight="true" outlineLevel="0" collapsed="false">
      <c r="B8" s="14" t="s">
        <v>89</v>
      </c>
    </row>
    <row r="9" customFormat="false" ht="30" hidden="false" customHeight="true" outlineLevel="0" collapsed="false">
      <c r="B9" s="37" t="s">
        <v>90</v>
      </c>
      <c r="C9" s="37"/>
    </row>
    <row r="10" customFormat="false" ht="30" hidden="false" customHeight="true" outlineLevel="0" collapsed="false">
      <c r="B10" s="37" t="s">
        <v>91</v>
      </c>
      <c r="C10" s="37"/>
    </row>
    <row r="11" customFormat="false" ht="30" hidden="false" customHeight="true" outlineLevel="0" collapsed="false">
      <c r="B11" s="37" t="s">
        <v>92</v>
      </c>
      <c r="C11" s="37"/>
    </row>
    <row r="12" customFormat="false" ht="30" hidden="false" customHeight="true" outlineLevel="0" collapsed="false">
      <c r="B12" s="37" t="s">
        <v>93</v>
      </c>
      <c r="C12" s="37"/>
    </row>
    <row r="13" customFormat="false" ht="15.75" hidden="false" customHeight="true" outlineLevel="0" collapsed="false">
      <c r="B13" s="37" t="s">
        <v>94</v>
      </c>
      <c r="C13" s="37"/>
    </row>
    <row r="15" customFormat="false" ht="24" hidden="false" customHeight="true" outlineLevel="0" collapsed="false">
      <c r="B15" s="14" t="s">
        <v>95</v>
      </c>
    </row>
    <row r="16" customFormat="false" ht="30" hidden="false" customHeight="true" outlineLevel="0" collapsed="false">
      <c r="B16" s="37" t="s">
        <v>96</v>
      </c>
      <c r="C16" s="37"/>
    </row>
    <row r="17" customFormat="false" ht="30" hidden="false" customHeight="true" outlineLevel="0" collapsed="false">
      <c r="B17" s="37" t="s">
        <v>97</v>
      </c>
      <c r="C17" s="37"/>
    </row>
    <row r="18" customFormat="false" ht="30" hidden="false" customHeight="true" outlineLevel="0" collapsed="false">
      <c r="B18" s="37" t="s">
        <v>98</v>
      </c>
      <c r="C18" s="37"/>
    </row>
    <row r="19" customFormat="false" ht="30" hidden="false" customHeight="true" outlineLevel="0" collapsed="false">
      <c r="B19" s="37" t="s">
        <v>99</v>
      </c>
      <c r="C19" s="37"/>
    </row>
    <row r="20" customFormat="false" ht="30" hidden="false" customHeight="true" outlineLevel="0" collapsed="false">
      <c r="B20" s="37" t="s">
        <v>100</v>
      </c>
      <c r="C20" s="37"/>
    </row>
    <row r="22" customFormat="false" ht="24" hidden="false" customHeight="true" outlineLevel="0" collapsed="false">
      <c r="B22" s="14" t="s">
        <v>101</v>
      </c>
    </row>
    <row r="23" customFormat="false" ht="30" hidden="false" customHeight="true" outlineLevel="0" collapsed="false">
      <c r="B23" s="37" t="s">
        <v>102</v>
      </c>
      <c r="C23" s="37"/>
    </row>
    <row r="24" customFormat="false" ht="30" hidden="false" customHeight="true" outlineLevel="0" collapsed="false">
      <c r="B24" s="37" t="s">
        <v>103</v>
      </c>
      <c r="C24" s="37"/>
    </row>
    <row r="25" customFormat="false" ht="45" hidden="false" customHeight="true" outlineLevel="0" collapsed="false">
      <c r="B25" s="37" t="s">
        <v>104</v>
      </c>
      <c r="C25" s="37"/>
    </row>
    <row r="26" customFormat="false" ht="45" hidden="false" customHeight="true" outlineLevel="0" collapsed="false">
      <c r="B26" s="37" t="s">
        <v>105</v>
      </c>
      <c r="C26" s="37"/>
    </row>
    <row r="27" customFormat="false" ht="30" hidden="false" customHeight="true" outlineLevel="0" collapsed="false">
      <c r="B27" s="37" t="s">
        <v>106</v>
      </c>
      <c r="C27" s="37"/>
    </row>
    <row r="29" customFormat="false" ht="24" hidden="false" customHeight="true" outlineLevel="0" collapsed="false">
      <c r="B29" s="38" t="s">
        <v>107</v>
      </c>
    </row>
    <row r="30" customFormat="false" ht="120" hidden="false" customHeight="true" outlineLevel="0" collapsed="false">
      <c r="B30" s="39" t="s">
        <v>108</v>
      </c>
      <c r="C30" s="39"/>
    </row>
    <row r="32" customFormat="false" ht="24" hidden="false" customHeight="true" outlineLevel="0" collapsed="false">
      <c r="B32" s="14" t="s">
        <v>109</v>
      </c>
    </row>
    <row r="33" customFormat="false" ht="19.5" hidden="false" customHeight="true" outlineLevel="0" collapsed="false">
      <c r="B33" s="40" t="s">
        <v>110</v>
      </c>
      <c r="C33" s="40"/>
    </row>
    <row r="34" customFormat="false" ht="19.5" hidden="false" customHeight="true" outlineLevel="0" collapsed="false">
      <c r="B34" s="41" t="s">
        <v>111</v>
      </c>
      <c r="C34" s="41"/>
    </row>
    <row r="35" customFormat="false" ht="19.5" hidden="false" customHeight="true" outlineLevel="0" collapsed="false">
      <c r="B35" s="42" t="s">
        <v>112</v>
      </c>
      <c r="C35" s="42"/>
    </row>
  </sheetData>
  <sheetProtection sheet="true"/>
  <mergeCells count="20">
    <mergeCell ref="B6:C6"/>
    <mergeCell ref="B9:C9"/>
    <mergeCell ref="B10:C10"/>
    <mergeCell ref="B11:C11"/>
    <mergeCell ref="B12:C12"/>
    <mergeCell ref="B13:C13"/>
    <mergeCell ref="B16:C16"/>
    <mergeCell ref="B17:C17"/>
    <mergeCell ref="B18:C18"/>
    <mergeCell ref="B19:C19"/>
    <mergeCell ref="B20:C20"/>
    <mergeCell ref="B23:C23"/>
    <mergeCell ref="B24:C24"/>
    <mergeCell ref="B25:C25"/>
    <mergeCell ref="B26:C26"/>
    <mergeCell ref="B27:C27"/>
    <mergeCell ref="B30:C30"/>
    <mergeCell ref="B33:C33"/>
    <mergeCell ref="B34:C34"/>
    <mergeCell ref="B35:C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2026-09-10T12:24:00Z</dcterms:created>
  <dc:creator>openpyxl</dc:creator>
  <dc:description/>
  <dc:language>en-US</dc:language>
  <cp:lastModifiedBy/>
  <dcterms:modified xsi:type="dcterms:W3CDTF">2026-09-10T12:24:00Z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