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<sst xmlns="http://schemas.openxmlformats.org/spreadsheetml/2006/main" count="182" uniqueCount="101">
  <si>
    <t xml:space="preserve">Evaluación de inversiones</t>
  </si>
  <si>
    <t xml:space="preserve">Pones la inversión, el trabajo que va a pasar por ella y tu tasa de descuento, y la hoja te da el flujo de caja de verdad, el payback, el VAN y lo que pasa si el volumen se queda un 40 % corto.</t>
  </si>
  <si>
    <t xml:space="preserve">   Escribes tú en las celdas azules.   ·   Lo gris lo calcula la hoja sola.   ·   Capítulo 38 · plantilla 38.1 de 44   ·   El detalle, en la hoja «Cómo se usa».</t>
  </si>
  <si>
    <t xml:space="preserve">La inversión que te estás planteando</t>
  </si>
  <si>
    <t xml:space="preserve">Escribes tú</t>
  </si>
  <si>
    <t xml:space="preserve">Lo que sale</t>
  </si>
  <si>
    <t xml:space="preserve">Importe de la inversión, equipo incluido</t>
  </si>
  <si>
    <t xml:space="preserve">Años que la vas a amortizar</t>
  </si>
  <si>
    <t xml:space="preserve">Amortización anual   ·   resta del beneficio y no sale del banco</t>
  </si>
  <si>
    <t xml:space="preserve">Lo que hay que saber antes de calcular nada</t>
  </si>
  <si>
    <t xml:space="preserve">Margen bruto si ese trabajo lo haces en casa   ·   escribe 45 si es el 45 %</t>
  </si>
  <si>
    <t xml:space="preserve">Margen que te dejaba subcontratado   ·   escribe 12 si es el 12 %</t>
  </si>
  <si>
    <t xml:space="preserve">Coste de operar el equipo al año   ·   seguro, mantenimiento, combustible</t>
  </si>
  <si>
    <t xml:space="preserve">Tipo efectivo del impuesto   ·   escribe 25 si es el 25 %</t>
  </si>
  <si>
    <t xml:space="preserve">Coste de tu deuda   ·   gastos financieros entre deuda bruta   (en %)</t>
  </si>
  <si>
    <t xml:space="preserve">Tasa de descuento   ·   tu deuda más la prima por el riesgo que asumes tú   (en %)</t>
  </si>
  <si>
    <t xml:space="preserve">Coste de crecer   ·   escribe 24,5 si cada euro de venta te inmoviliza 0,245 €   (en %)</t>
  </si>
  <si>
    <t xml:space="preserve">Tus costes fijos de hoy al año   ·   estructura, amortización y financieros</t>
  </si>
  <si>
    <t xml:space="preserve">DE LA IDEA AL FLUJO DE CAJA   ·   LOS DOS ESCENARIOS</t>
  </si>
  <si>
    <t xml:space="preserve">Concepto</t>
  </si>
  <si>
    <t xml:space="preserve">Escenario base</t>
  </si>
  <si>
    <t xml:space="preserve">Escenario adverso
el volumen se queda corto</t>
  </si>
  <si>
    <t xml:space="preserve">Diferencia</t>
  </si>
  <si>
    <t xml:space="preserve">Trabajo al año que pasa por la inversión</t>
  </si>
  <si>
    <t xml:space="preserve">Margen del trabajo hecho en casa</t>
  </si>
  <si>
    <t xml:space="preserve">Margen que dejaba subcontratado   ·   se resta</t>
  </si>
  <si>
    <t xml:space="preserve">Coste de operar el equipo   ·   se paga esté parado o no</t>
  </si>
  <si>
    <t xml:space="preserve">EBITDA adicional que genera la inversión</t>
  </si>
  <si>
    <t xml:space="preserve">Amortización   ·   se resta</t>
  </si>
  <si>
    <t xml:space="preserve">Beneficio antes de impuestos</t>
  </si>
  <si>
    <t xml:space="preserve">Impuesto   ·   se resta</t>
  </si>
  <si>
    <t xml:space="preserve">Beneficio neto</t>
  </si>
  <si>
    <t xml:space="preserve">Flujo de caja anual   ·   neto más amortización</t>
  </si>
  <si>
    <t xml:space="preserve">Payback para descartar, VAN para decidir</t>
  </si>
  <si>
    <t xml:space="preserve">Escenario adverso</t>
  </si>
  <si>
    <t xml:space="preserve">Payback   ·   años que tarda en devolverte el dinero</t>
  </si>
  <si>
    <t xml:space="preserve">¿Pasa el filtro de los cuatro años?</t>
  </si>
  <si>
    <t xml:space="preserve">VAN   ·   lo que sobra después de devolver el dinero y pagar por él</t>
  </si>
  <si>
    <t xml:space="preserve">Dinero neto devuelto al final de su vida</t>
  </si>
  <si>
    <t xml:space="preserve">Qué hacer con esto</t>
  </si>
  <si>
    <t xml:space="preserve">LO QUE TARDA EN VOLVER EL DINERO</t>
  </si>
  <si>
    <t xml:space="preserve">Desde la compra</t>
  </si>
  <si>
    <t xml:space="preserve">Acumulado
escenario base</t>
  </si>
  <si>
    <t xml:space="preserve">Acumulado
escenario adverso</t>
  </si>
  <si>
    <t xml:space="preserve">El día de la compra</t>
  </si>
  <si>
    <t xml:space="preserve">Año 1</t>
  </si>
  <si>
    <t xml:space="preserve">Año 2</t>
  </si>
  <si>
    <t xml:space="preserve">Año 3</t>
  </si>
  <si>
    <t xml:space="preserve">Año 4</t>
  </si>
  <si>
    <t xml:space="preserve">Año 5</t>
  </si>
  <si>
    <t xml:space="preserve">Año 6</t>
  </si>
  <si>
    <t xml:space="preserve">Año 7</t>
  </si>
  <si>
    <t xml:space="preserve">Año 8</t>
  </si>
  <si>
    <t xml:space="preserve">Año 9</t>
  </si>
  <si>
    <t xml:space="preserve">Año 10</t>
  </si>
  <si>
    <t xml:space="preserve">Lo que la inversión arrastra y nadie pide al banco</t>
  </si>
  <si>
    <t xml:space="preserve">Al año</t>
  </si>
  <si>
    <t xml:space="preserve">Al mes</t>
  </si>
  <si>
    <t xml:space="preserve">Caja que inmoviliza el trabajo nuevo en clientes y almacén</t>
  </si>
  <si>
    <t xml:space="preserve">Lo que pide la operación de verdad</t>
  </si>
  <si>
    <t xml:space="preserve">Tu punto muerto antes de la inversión</t>
  </si>
  <si>
    <t xml:space="preserve">Tu punto muerto con la amortización nueva dentro</t>
  </si>
  <si>
    <t xml:space="preserve">Lo que te sube el listón   ·   toda inversión lo sube</t>
  </si>
  <si>
    <t xml:space="preserve">LA CUOTA DICE SI PUEDES PAGARLO, NUNCA SI COMPENSA</t>
  </si>
  <si>
    <t xml:space="preserve">La cuota que te ofrece el comercial</t>
  </si>
  <si>
    <t xml:space="preserve">Cuota mensual del leasing</t>
  </si>
  <si>
    <t xml:space="preserve">Años del contrato</t>
  </si>
  <si>
    <t xml:space="preserve">Caja que genera la inversión al mes</t>
  </si>
  <si>
    <t xml:space="preserve">Lo que pones tú de tu bolsillo cada mes</t>
  </si>
  <si>
    <t xml:space="preserve">Y en todo el contrato</t>
  </si>
  <si>
    <t xml:space="preserve">PAYBACK EN EL ESCENARIO BASE</t>
  </si>
  <si>
    <t xml:space="preserve">VAN EN EL ESCENARIO BASE</t>
  </si>
  <si>
    <t xml:space="preserve">VAN SI CAE EL VOLUMEN</t>
  </si>
  <si>
    <t xml:space="preserve">   EJEMPLO RESUELTO   ·   Los números son los del libro. Para trabajar con los tuyos, usa la hoja «Plantilla».</t>
  </si>
  <si>
    <t xml:space="preserve">Capítulo 38 · plantilla 38.1 de 44 · «Facturas mucho y no ganas dinero»</t>
  </si>
  <si>
    <t xml:space="preserve">PARA QUÉ SIRVE</t>
  </si>
  <si>
    <t xml:space="preserve">Para dejar de decidir una compra de equipo por la cuota mensual. La cuota solo te dice si cabe en tu cuenta, y casi todas caben: basta con alargar el plazo. Esta hoja calcula lo otro, que es lo que decide: el dinero que la inversión te devuelve cada año, en cuánto tiempo recuperas lo que pusiste, y qué queda de todo eso si el trabajo llega un 40 % corto.</t>
  </si>
  <si>
    <t xml:space="preserve">QUÉ NECESITAS TENER A MANO</t>
  </si>
  <si>
    <t xml:space="preserve">El importe total de la inversión, equipo incluido, y los años en que la vas a amortizar.</t>
  </si>
  <si>
    <t xml:space="preserve">El trabajo al año que va a pasar por ella, en euros. Si tu respuesta es «bastante», para y búscalo: en los albaranes de subcontratación de los últimos tres años está.</t>
  </si>
  <si>
    <t xml:space="preserve">Tu margen bruto y el margen que te deja ese mismo trabajo subcontratado. La diferencia entre los dos es de donde sale el dinero.</t>
  </si>
  <si>
    <t xml:space="preserve">Lo que cuesta operar el equipo al año: seguro, mantenimiento, revisiones, combustible y transporte entre obras.</t>
  </si>
  <si>
    <t xml:space="preserve">Tu tipo efectivo de impuesto y el coste medio de tu deuda financiera. Los dos te los da tu asesoría en dos minutos.</t>
  </si>
  <si>
    <t xml:space="preserve">CÓMO SE RELLENA</t>
  </si>
  <si>
    <t xml:space="preserve">Pon la inversión y los años de amortización. Sale la amortización anual, que resta del beneficio pero no sale del banco.</t>
  </si>
  <si>
    <t xml:space="preserve">Rellena el bloque de supuestos. La tasa de descuento es el coste de tu deuda más una prima por el riesgo que asumes tú: si tu deuda te cuesta un 6 %, un 10 % es honesto.</t>
  </si>
  <si>
    <t xml:space="preserve">En la tabla de los dos escenarios pon el trabajo del escenario base y, en la columna de al lado, ese mismo trabajo un 40 % más bajo. Los costes de operar no bajan: se pagan igual esté el equipo parado o en obra.</t>
  </si>
  <si>
    <t xml:space="preserve">Mira el flujo de caja anual, que es beneficio neto más amortización. No es el ingreso ni el ahorro bruto, y tampoco es el EBITDA.</t>
  </si>
  <si>
    <t xml:space="preserve">Lee el payback, el VAN y la línea de qué hacer. Y mira el bloque de la cuota para ver cuánto pondrías tú de tu bolsillo cada mes si el volumen no llega.</t>
  </si>
  <si>
    <t xml:space="preserve">QUÉ TE ESTÁ DICIENDO</t>
  </si>
  <si>
    <t xml:space="preserve">El VAN del escenario adverso. Si sigue en positivo, compra y deja de darle vueltas. Si se vuelve negativo y el base sale muy bien, la respuesta no es no: es todavía no.</t>
  </si>
  <si>
    <t xml:space="preserve">El payback, solo para descartar. Por encima de cuatro años tiene que haber una razón muy buena para seguir mirándolo. Lo que el payback no te dice es qué pasa después de recuperar el dinero: para eso está el VAN.</t>
  </si>
  <si>
    <t xml:space="preserve">Lo que la operación pide de verdad. Hacer en casa lo que antes subcontratabas te obliga a comprar el material tú, adelantarlo tú y esperar el cobro tú. Esa caja no la pide nadie al banco porque nadie la ve venir.</t>
  </si>
  <si>
    <t xml:space="preserve">Cuánto te sube el punto muerto. Poco, pero no cero: toda inversión sube el listón de facturación mínima todos los meses.</t>
  </si>
  <si>
    <t xml:space="preserve">La última fila del bloque de la cuota. En el escenario adverso puedes acabar poniendo cientos de euros al mes durante años sin enterarte, porque la cuota se paga sin incidencias y todo parece ir bien.</t>
  </si>
  <si>
    <t xml:space="preserve">OJO CON ESTO</t>
  </si>
  <si>
    <t xml:space="preserve">El valor residual se pone a cero a propósito. Si la inversión solo sale bien contando con venderla al final, es que no sale bien: el residual es un regalo, no un argumento. Y no confundas el ingreso con el flujo: si ese trabajo ya lo estabas haciendo subcontratado, lo que ganas no son los 150.000 € de trabajo, es la diferencia entre el margen de hacerlo en casa y el que te dejaba fuera, menos lo que cuesta tener el equipo parado los meses flojos.</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</si>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</sst>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6">
    <numFmt numFmtId="164" formatCode="General"/>
    <numFmt numFmtId="165" formatCode="#,##0&quot; €&quot;;[RED]\-#,##0&quot; €&quot;"/>
    <numFmt numFmtId="166" formatCode="#,##0"/>
    <numFmt numFmtId="167" formatCode="0.0&quot; %&quot;"/>
    <numFmt numFmtId="168" formatCode="0.0;[RED]\-0.0"/>
    <numFmt numFmtId="169" formatCode="@"/>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sz val="11"/>
      <color rgb="FF4C5462"/>
      <name val="Calibri"/>
      <family val="0"/>
      <charset val="1"/>
    </font>
    <font>
      <b val="true"/>
      <sz val="9.5"/>
      <color rgb="FF1F4FD8"/>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7"/>
      <color rgb="FF12284F"/>
      <name val="Calibri"/>
      <family val="0"/>
      <charset val="1"/>
    </font>
    <font>
      <b val="true"/>
      <sz val="13"/>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false" indent="1"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5" fontId="10" fillId="4" borderId="5" xfId="0" applyFont="true" applyBorder="true" applyAlignment="true" applyProtection="false">
      <alignment horizontal="right" vertical="center" textRotation="0" wrapText="false" indent="0"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4" fontId="11" fillId="0" borderId="0" xfId="0" applyFont="true" applyBorder="false" applyAlignment="true" applyProtection="false">
      <alignment horizontal="lef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true" indent="0" shrinkToFit="false"/>
      <protection locked="true" hidden="false"/>
    </xf>
    <xf numFmtId="165" fontId="12" fillId="4" borderId="5"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tru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8" fontId="12" fillId="4" borderId="5" xfId="0" applyFont="true" applyBorder="true" applyAlignment="true" applyProtection="false">
      <alignment horizontal="right" vertical="center" textRotation="0" wrapText="false" indent="0" shrinkToFit="false"/>
      <protection locked="true" hidden="false"/>
    </xf>
    <xf numFmtId="169" fontId="10" fillId="4" borderId="5" xfId="0" applyFont="true" applyBorder="true" applyAlignment="true" applyProtection="false">
      <alignment horizontal="center"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9" fontId="12" fillId="4" borderId="5" xfId="0" applyFont="true" applyBorder="true" applyAlignment="true" applyProtection="false">
      <alignment horizontal="lef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8" fontId="16" fillId="4" borderId="9" xfId="0" applyFont="true" applyBorder="true" applyAlignment="true" applyProtection="false">
      <alignment horizontal="center" vertical="center" textRotation="0" wrapText="false" indent="0" shrinkToFit="false"/>
      <protection locked="true" hidden="false"/>
    </xf>
    <xf numFmtId="165" fontId="16" fillId="4" borderId="10" xfId="0" applyFont="true" applyBorder="true" applyAlignment="true" applyProtection="false">
      <alignment horizontal="center" vertical="center" textRotation="0" wrapText="false" indent="0" shrinkToFit="false"/>
      <protection locked="true" hidden="false"/>
    </xf>
    <xf numFmtId="165" fontId="17" fillId="4" borderId="9"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BE4B48"/>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A7EBB"/>
      <rgbColor rgb="FF878787"/>
      <rgbColor rgb="FF12284F"/>
      <rgbColor rgb="FF339966"/>
      <rgbColor rgb="FF12161D"/>
      <rgbColor rgb="FF333300"/>
      <rgbColor rgb="FFC0392B"/>
      <rgbColor rgb="FF993366"/>
      <rgbColor rgb="FF333399"/>
      <rgbColor rgb="FF4C546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Flujo acumulado desde el día de la compra</a:t>
            </a:r>
          </a:p>
        </c:rich>
      </c:tx>
      <c:overlay val="0"/>
      <c:spPr>
        <a:noFill/>
        <a:ln w="0">
          <a:noFill/>
        </a:ln>
      </c:spPr>
    </c:title>
    <c:autoTitleDeleted val="0"/>
    <c:plotArea>
      <c:lineChart>
        <c:grouping val="standard"/>
        <c:varyColors val="0"/>
        <c:ser>
          <c:idx val="0"/>
          <c:order val="0"/>
          <c:tx>
            <c:strRef>
              <c:f>Plantilla!C43</c:f>
              <c:strCache>
                <c:ptCount val="1"/>
                <c:pt idx="0">
                  <c:v>Acumulado
escenario base</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Plantilla!$B$44:$B$54</c:f>
              <c:strCache>
                <c:ptCount val="11"/>
                <c:pt idx="0">
                  <c:v>El día de la compra</c:v>
                </c:pt>
                <c:pt idx="1">
                  <c:v>Año 1</c:v>
                </c:pt>
                <c:pt idx="2">
                  <c:v>Año 2</c:v>
                </c:pt>
                <c:pt idx="3">
                  <c:v>Año 3</c:v>
                </c:pt>
                <c:pt idx="4">
                  <c:v>Año 4</c:v>
                </c:pt>
                <c:pt idx="5">
                  <c:v>Año 5</c:v>
                </c:pt>
                <c:pt idx="6">
                  <c:v>Año 6</c:v>
                </c:pt>
                <c:pt idx="7">
                  <c:v>Año 7</c:v>
                </c:pt>
                <c:pt idx="8">
                  <c:v>Año 8</c:v>
                </c:pt>
                <c:pt idx="9">
                  <c:v>Año 9</c:v>
                </c:pt>
                <c:pt idx="10">
                  <c:v>Año 10</c:v>
                </c:pt>
              </c:strCache>
            </c:strRef>
          </c:cat>
          <c:val>
            <c:numRef>
              <c:f>Plantilla!$C$44:$C$54</c:f>
              <c:numCache>
                <c:formatCode>General</c:formatCode>
                <c:ptCount val="11"/>
              </c:numCache>
            </c:numRef>
          </c:val>
          <c:smooth val="0"/>
        </c:ser>
        <c:ser>
          <c:idx val="1"/>
          <c:order val="1"/>
          <c:tx>
            <c:strRef>
              <c:f>Plantilla!D43</c:f>
              <c:strCache>
                <c:ptCount val="1"/>
                <c:pt idx="0">
                  <c:v>Acumulado
escenario adverso</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Plantilla!$B$44:$B$54</c:f>
              <c:strCache>
                <c:ptCount val="11"/>
                <c:pt idx="0">
                  <c:v>El día de la compra</c:v>
                </c:pt>
                <c:pt idx="1">
                  <c:v>Año 1</c:v>
                </c:pt>
                <c:pt idx="2">
                  <c:v>Año 2</c:v>
                </c:pt>
                <c:pt idx="3">
                  <c:v>Año 3</c:v>
                </c:pt>
                <c:pt idx="4">
                  <c:v>Año 4</c:v>
                </c:pt>
                <c:pt idx="5">
                  <c:v>Año 5</c:v>
                </c:pt>
                <c:pt idx="6">
                  <c:v>Año 6</c:v>
                </c:pt>
                <c:pt idx="7">
                  <c:v>Año 7</c:v>
                </c:pt>
                <c:pt idx="8">
                  <c:v>Año 8</c:v>
                </c:pt>
                <c:pt idx="9">
                  <c:v>Año 9</c:v>
                </c:pt>
                <c:pt idx="10">
                  <c:v>Año 10</c:v>
                </c:pt>
              </c:strCache>
            </c:strRef>
          </c:cat>
          <c:val>
            <c:numRef>
              <c:f>Plantilla!$D$44:$D$54</c:f>
              <c:numCache>
                <c:formatCode>General</c:formatCode>
                <c:ptCount val="11"/>
              </c:numCache>
            </c:numRef>
          </c:val>
          <c:smooth val="0"/>
        </c:ser>
        <c:hiLowLines>
          <c:spPr>
            <a:ln w="0">
              <a:noFill/>
            </a:ln>
          </c:spPr>
        </c:hiLowLines>
        <c:marker val="1"/>
        <c:axId val="78399060"/>
        <c:axId val="36601580"/>
      </c:lineChart>
      <c:catAx>
        <c:axId val="7839906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601580"/>
        <c:crosses val="autoZero"/>
        <c:auto val="1"/>
        <c:lblAlgn val="ctr"/>
        <c:lblOffset val="100"/>
        <c:noMultiLvlLbl val="0"/>
      </c:catAx>
      <c:valAx>
        <c:axId val="36601580"/>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39906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Flujo acumulado desde el día de la compra</a:t>
            </a:r>
          </a:p>
        </c:rich>
      </c:tx>
      <c:overlay val="0"/>
      <c:spPr>
        <a:noFill/>
        <a:ln w="0">
          <a:noFill/>
        </a:ln>
      </c:spPr>
    </c:title>
    <c:autoTitleDeleted val="0"/>
    <c:plotArea>
      <c:lineChart>
        <c:grouping val="standard"/>
        <c:varyColors val="0"/>
        <c:ser>
          <c:idx val="0"/>
          <c:order val="0"/>
          <c:tx>
            <c:strRef>
              <c:f>Ejemplo!C43</c:f>
              <c:strCache>
                <c:ptCount val="1"/>
                <c:pt idx="0">
                  <c:v>Acumulado
escenario base</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Ejemplo!$B$44:$B$54</c:f>
              <c:strCache>
                <c:ptCount val="11"/>
                <c:pt idx="0">
                  <c:v>El día de la compra</c:v>
                </c:pt>
                <c:pt idx="1">
                  <c:v>Año 1</c:v>
                </c:pt>
                <c:pt idx="2">
                  <c:v>Año 2</c:v>
                </c:pt>
                <c:pt idx="3">
                  <c:v>Año 3</c:v>
                </c:pt>
                <c:pt idx="4">
                  <c:v>Año 4</c:v>
                </c:pt>
                <c:pt idx="5">
                  <c:v>Año 5</c:v>
                </c:pt>
                <c:pt idx="6">
                  <c:v>Año 6</c:v>
                </c:pt>
                <c:pt idx="7">
                  <c:v>Año 7</c:v>
                </c:pt>
                <c:pt idx="8">
                  <c:v>Año 8</c:v>
                </c:pt>
                <c:pt idx="9">
                  <c:v>Año 9</c:v>
                </c:pt>
                <c:pt idx="10">
                  <c:v>Año 10</c:v>
                </c:pt>
              </c:strCache>
            </c:strRef>
          </c:cat>
          <c:val>
            <c:numRef>
              <c:f>Ejemplo!$C$44:$C$54</c:f>
              <c:numCache>
                <c:formatCode>#,##0" €";[RED]\-#,##0" €"</c:formatCode>
                <c:ptCount val="11"/>
                <c:pt idx="0">
                  <c:v>-80000</c:v>
                </c:pt>
                <c:pt idx="1">
                  <c:v>-52000</c:v>
                </c:pt>
                <c:pt idx="2">
                  <c:v>-24000</c:v>
                </c:pt>
                <c:pt idx="3">
                  <c:v>4000</c:v>
                </c:pt>
                <c:pt idx="4">
                  <c:v>32000</c:v>
                </c:pt>
                <c:pt idx="5">
                  <c:v>60000</c:v>
                </c:pt>
                <c:pt idx="6">
                  <c:v>88000</c:v>
                </c:pt>
                <c:pt idx="7">
                  <c:v>116000</c:v>
                </c:pt>
                <c:pt idx="8">
                  <c:v>144000</c:v>
                </c:pt>
              </c:numCache>
            </c:numRef>
          </c:val>
          <c:smooth val="0"/>
        </c:ser>
        <c:ser>
          <c:idx val="1"/>
          <c:order val="1"/>
          <c:tx>
            <c:strRef>
              <c:f>Ejemplo!D43</c:f>
              <c:strCache>
                <c:ptCount val="1"/>
                <c:pt idx="0">
                  <c:v>Acumulado
escenario adverso</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Ejemplo!$B$44:$B$54</c:f>
              <c:strCache>
                <c:ptCount val="11"/>
                <c:pt idx="0">
                  <c:v>El día de la compra</c:v>
                </c:pt>
                <c:pt idx="1">
                  <c:v>Año 1</c:v>
                </c:pt>
                <c:pt idx="2">
                  <c:v>Año 2</c:v>
                </c:pt>
                <c:pt idx="3">
                  <c:v>Año 3</c:v>
                </c:pt>
                <c:pt idx="4">
                  <c:v>Año 4</c:v>
                </c:pt>
                <c:pt idx="5">
                  <c:v>Año 5</c:v>
                </c:pt>
                <c:pt idx="6">
                  <c:v>Año 6</c:v>
                </c:pt>
                <c:pt idx="7">
                  <c:v>Año 7</c:v>
                </c:pt>
                <c:pt idx="8">
                  <c:v>Año 8</c:v>
                </c:pt>
                <c:pt idx="9">
                  <c:v>Año 9</c:v>
                </c:pt>
                <c:pt idx="10">
                  <c:v>Año 10</c:v>
                </c:pt>
              </c:strCache>
            </c:strRef>
          </c:cat>
          <c:val>
            <c:numRef>
              <c:f>Ejemplo!$D$44:$D$54</c:f>
              <c:numCache>
                <c:formatCode>#,##0" €";[RED]\-#,##0" €"</c:formatCode>
                <c:ptCount val="11"/>
                <c:pt idx="0">
                  <c:v>-80000</c:v>
                </c:pt>
                <c:pt idx="1">
                  <c:v>-66850</c:v>
                </c:pt>
                <c:pt idx="2">
                  <c:v>-53700</c:v>
                </c:pt>
                <c:pt idx="3">
                  <c:v>-40550</c:v>
                </c:pt>
                <c:pt idx="4">
                  <c:v>-27400</c:v>
                </c:pt>
                <c:pt idx="5">
                  <c:v>-14250</c:v>
                </c:pt>
                <c:pt idx="6">
                  <c:v>-1100</c:v>
                </c:pt>
                <c:pt idx="7">
                  <c:v>12050</c:v>
                </c:pt>
                <c:pt idx="8">
                  <c:v>25200</c:v>
                </c:pt>
              </c:numCache>
            </c:numRef>
          </c:val>
          <c:smooth val="0"/>
        </c:ser>
        <c:hiLowLines>
          <c:spPr>
            <a:ln w="0">
              <a:noFill/>
            </a:ln>
          </c:spPr>
        </c:hiLowLines>
        <c:marker val="1"/>
        <c:axId val="94280719"/>
        <c:axId val="22448099"/>
      </c:lineChart>
      <c:catAx>
        <c:axId val="9428071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448099"/>
        <c:crosses val="autoZero"/>
        <c:auto val="1"/>
        <c:lblAlgn val="ctr"/>
        <c:lblOffset val="100"/>
        <c:noMultiLvlLbl val="0"/>
      </c:catAx>
      <c:valAx>
        <c:axId val="22448099"/>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28071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73</xdr:row>
      <xdr:rowOff>0</xdr:rowOff>
    </xdr:from>
    <xdr:to>
      <xdr:col>7</xdr:col>
      <xdr:colOff>282240</xdr:colOff>
      <xdr:row>90</xdr:row>
      <xdr:rowOff>1080</xdr:rowOff>
    </xdr:to>
    <xdr:graphicFrame>
      <xdr:nvGraphicFramePr>
        <xdr:cNvPr id="0" name="Chart 1"/>
        <xdr:cNvGraphicFramePr/>
      </xdr:nvGraphicFramePr>
      <xdr:xfrm>
        <a:off x="154800" y="223362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73</xdr:row>
      <xdr:rowOff>0</xdr:rowOff>
    </xdr:from>
    <xdr:to>
      <xdr:col>7</xdr:col>
      <xdr:colOff>282240</xdr:colOff>
      <xdr:row>90</xdr:row>
      <xdr:rowOff>1080</xdr:rowOff>
    </xdr:to>
    <xdr:graphicFrame>
      <xdr:nvGraphicFramePr>
        <xdr:cNvPr id="1" name="Chart 1"/>
        <xdr:cNvGraphicFramePr/>
      </xdr:nvGraphicFramePr>
      <xdr:xfrm>
        <a:off x="154800" y="223362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7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5" min="3"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row>
    <row r="5" customFormat="false" ht="9.75" hidden="false" customHeight="true" outlineLevel="0" collapsed="false"/>
    <row r="7" customFormat="false" ht="27.75" hidden="false" customHeight="true" outlineLevel="0" collapsed="false">
      <c r="B7" s="4" t="s">
        <v>3</v>
      </c>
      <c r="C7" s="5" t="s">
        <v>4</v>
      </c>
      <c r="D7" s="5" t="s">
        <v>5</v>
      </c>
    </row>
    <row r="8" customFormat="false" ht="34.5" hidden="false" customHeight="true" outlineLevel="0" collapsed="false">
      <c r="B8" s="6" t="s">
        <v>6</v>
      </c>
      <c r="C8" s="7"/>
    </row>
    <row r="9" customFormat="false" ht="18.75" hidden="false" customHeight="true" outlineLevel="0" collapsed="false">
      <c r="B9" s="8" t="s">
        <v>7</v>
      </c>
      <c r="C9" s="9"/>
    </row>
    <row r="10" customFormat="false" ht="34.5" hidden="false" customHeight="true" outlineLevel="0" collapsed="false">
      <c r="B10" s="6" t="s">
        <v>8</v>
      </c>
      <c r="D10" s="10" t="str">
        <f aca="false">IF(OR(C8="",C9="",C9=0),"",C8/C9)</f>
        <v/>
      </c>
    </row>
    <row r="12" customFormat="false" ht="27.75" hidden="false" customHeight="true" outlineLevel="0" collapsed="false">
      <c r="B12" s="4" t="s">
        <v>9</v>
      </c>
      <c r="C12" s="5" t="s">
        <v>4</v>
      </c>
    </row>
    <row r="13" customFormat="false" ht="34.5" hidden="false" customHeight="true" outlineLevel="0" collapsed="false">
      <c r="B13" s="6" t="s">
        <v>10</v>
      </c>
      <c r="C13" s="11"/>
    </row>
    <row r="14" customFormat="false" ht="34.5" hidden="false" customHeight="true" outlineLevel="0" collapsed="false">
      <c r="B14" s="6" t="s">
        <v>11</v>
      </c>
      <c r="C14" s="11"/>
    </row>
    <row r="15" customFormat="false" ht="34.5" hidden="false" customHeight="true" outlineLevel="0" collapsed="false">
      <c r="B15" s="6" t="s">
        <v>12</v>
      </c>
      <c r="C15" s="7"/>
    </row>
    <row r="16" customFormat="false" ht="34.5" hidden="false" customHeight="true" outlineLevel="0" collapsed="false">
      <c r="B16" s="6" t="s">
        <v>13</v>
      </c>
      <c r="C16" s="11"/>
    </row>
    <row r="17" customFormat="false" ht="34.5" hidden="false" customHeight="true" outlineLevel="0" collapsed="false">
      <c r="B17" s="6" t="s">
        <v>14</v>
      </c>
      <c r="C17" s="11"/>
    </row>
    <row r="18" customFormat="false" ht="34.5" hidden="false" customHeight="true" outlineLevel="0" collapsed="false">
      <c r="B18" s="6" t="s">
        <v>15</v>
      </c>
      <c r="C18" s="11"/>
    </row>
    <row r="19" customFormat="false" ht="34.5" hidden="false" customHeight="true" outlineLevel="0" collapsed="false">
      <c r="B19" s="6" t="s">
        <v>16</v>
      </c>
      <c r="C19" s="11"/>
    </row>
    <row r="20" customFormat="false" ht="34.5" hidden="false" customHeight="true" outlineLevel="0" collapsed="false">
      <c r="B20" s="6" t="s">
        <v>17</v>
      </c>
      <c r="C20" s="7"/>
    </row>
    <row r="22" customFormat="false" ht="24" hidden="false" customHeight="true" outlineLevel="0" collapsed="false">
      <c r="B22" s="12" t="s">
        <v>18</v>
      </c>
    </row>
    <row r="23" customFormat="false" ht="33.75" hidden="false" customHeight="true" outlineLevel="0" collapsed="false">
      <c r="B23" s="4" t="s">
        <v>19</v>
      </c>
      <c r="C23" s="5" t="s">
        <v>20</v>
      </c>
      <c r="D23" s="5" t="s">
        <v>21</v>
      </c>
      <c r="E23" s="5" t="s">
        <v>22</v>
      </c>
    </row>
    <row r="24" customFormat="false" ht="34.5" hidden="false" customHeight="true" outlineLevel="0" collapsed="false">
      <c r="B24" s="6" t="s">
        <v>23</v>
      </c>
      <c r="C24" s="7"/>
      <c r="D24" s="7"/>
      <c r="E24" s="10" t="str">
        <f aca="false">IF(OR(C24="",D24=""),"",D24-C24)</f>
        <v/>
      </c>
    </row>
    <row r="25" customFormat="false" ht="18.75" hidden="false" customHeight="true" outlineLevel="0" collapsed="false">
      <c r="B25" s="8" t="s">
        <v>24</v>
      </c>
      <c r="C25" s="10" t="str">
        <f aca="false">IF(OR(C24="",C13=""),"",C24*C13/100)</f>
        <v/>
      </c>
      <c r="D25" s="10" t="str">
        <f aca="false">IF(OR(D24="",C13=""),"",D24*C13/100)</f>
        <v/>
      </c>
    </row>
    <row r="26" customFormat="false" ht="34.5" hidden="false" customHeight="true" outlineLevel="0" collapsed="false">
      <c r="B26" s="6" t="s">
        <v>25</v>
      </c>
      <c r="C26" s="10" t="str">
        <f aca="false">IF(OR(C24="",C14=""),"",C24*C14/100)</f>
        <v/>
      </c>
      <c r="D26" s="10" t="str">
        <f aca="false">IF(OR(D24="",C14=""),"",D24*C14/100)</f>
        <v/>
      </c>
    </row>
    <row r="27" customFormat="false" ht="34.5" hidden="false" customHeight="true" outlineLevel="0" collapsed="false">
      <c r="B27" s="6" t="s">
        <v>26</v>
      </c>
      <c r="C27" s="10" t="str">
        <f aca="false">IF(C15="","",C15)</f>
        <v/>
      </c>
      <c r="D27" s="10" t="str">
        <f aca="false">IF(C15="","",C15)</f>
        <v/>
      </c>
    </row>
    <row r="28" customFormat="false" ht="34.5" hidden="false" customHeight="true" outlineLevel="0" collapsed="false">
      <c r="B28" s="13" t="s">
        <v>27</v>
      </c>
      <c r="C28" s="14" t="str">
        <f aca="false">IF(C25="","",C25-N(C26)-N(C27))</f>
        <v/>
      </c>
      <c r="D28" s="14" t="str">
        <f aca="false">IF(D25="","",D25-N(D26)-N(D27))</f>
        <v/>
      </c>
      <c r="E28" s="14" t="str">
        <f aca="false">IF(OR(C28="",D28=""),"",D28-C28)</f>
        <v/>
      </c>
    </row>
    <row r="29" customFormat="false" ht="18.75" hidden="false" customHeight="true" outlineLevel="0" collapsed="false">
      <c r="B29" s="8" t="s">
        <v>28</v>
      </c>
      <c r="C29" s="10" t="str">
        <f aca="false">IF(D10="","",D10)</f>
        <v/>
      </c>
      <c r="D29" s="10" t="str">
        <f aca="false">IF(D10="","",D10)</f>
        <v/>
      </c>
    </row>
    <row r="30" customFormat="false" ht="18.75" hidden="false" customHeight="true" outlineLevel="0" collapsed="false">
      <c r="B30" s="8" t="s">
        <v>29</v>
      </c>
      <c r="C30" s="10" t="str">
        <f aca="false">IF(C28="","",C28-N(C29))</f>
        <v/>
      </c>
      <c r="D30" s="10" t="str">
        <f aca="false">IF(D28="","",D28-N(D29))</f>
        <v/>
      </c>
    </row>
    <row r="31" customFormat="false" ht="18.75" hidden="false" customHeight="true" outlineLevel="0" collapsed="false">
      <c r="B31" s="8" t="s">
        <v>30</v>
      </c>
      <c r="C31" s="10" t="str">
        <f aca="false">IF(OR(C30="",C16=""),"",MAX(0,C30)*C16/100)</f>
        <v/>
      </c>
      <c r="D31" s="10" t="str">
        <f aca="false">IF(OR(D30="",C16=""),"",MAX(0,D30)*C16/100)</f>
        <v/>
      </c>
    </row>
    <row r="32" customFormat="false" ht="18.75" hidden="false" customHeight="true" outlineLevel="0" collapsed="false">
      <c r="B32" s="8" t="s">
        <v>31</v>
      </c>
      <c r="C32" s="10" t="str">
        <f aca="false">IF(C30="","",C30-N(C31))</f>
        <v/>
      </c>
      <c r="D32" s="10" t="str">
        <f aca="false">IF(D30="","",D30-N(D31))</f>
        <v/>
      </c>
    </row>
    <row r="33" customFormat="false" ht="34.5" hidden="false" customHeight="true" outlineLevel="0" collapsed="false">
      <c r="B33" s="15" t="s">
        <v>32</v>
      </c>
      <c r="C33" s="16" t="str">
        <f aca="false">IF(C32="","",C32+N(C29))</f>
        <v/>
      </c>
      <c r="D33" s="16" t="str">
        <f aca="false">IF(D32="","",D32+N(D29))</f>
        <v/>
      </c>
      <c r="E33" s="16" t="str">
        <f aca="false">IF(OR(C33="",D33=""),"",D33-C33)</f>
        <v/>
      </c>
    </row>
    <row r="35" customFormat="false" ht="30" hidden="false" customHeight="true" outlineLevel="0" collapsed="false">
      <c r="B35" s="4" t="s">
        <v>33</v>
      </c>
      <c r="C35" s="5" t="s">
        <v>20</v>
      </c>
      <c r="D35" s="5" t="s">
        <v>34</v>
      </c>
    </row>
    <row r="36" customFormat="false" ht="34.5" hidden="false" customHeight="true" outlineLevel="0" collapsed="false">
      <c r="B36" s="13" t="s">
        <v>35</v>
      </c>
      <c r="C36" s="17" t="str">
        <f aca="false">IF(OR(C8="",C33="",C33&lt;=0),"",C8/C33)</f>
        <v/>
      </c>
      <c r="D36" s="17" t="str">
        <f aca="false">IF(OR(C8="",D33="",D33&lt;=0),"",C8/D33)</f>
        <v/>
      </c>
    </row>
    <row r="37" customFormat="false" ht="18.75" hidden="false" customHeight="true" outlineLevel="0" collapsed="false">
      <c r="B37" s="8" t="s">
        <v>36</v>
      </c>
      <c r="C37" s="18" t="str">
        <f aca="false">IF(C36="","",IF(C36&gt;4,"No","Sí"))</f>
        <v/>
      </c>
      <c r="D37" s="18" t="str">
        <f aca="false">IF(D36="","",IF(D36&gt;4,"No","Sí"))</f>
        <v/>
      </c>
    </row>
    <row r="38" customFormat="false" ht="34.5" hidden="false" customHeight="true" outlineLevel="0" collapsed="false">
      <c r="B38" s="15" t="s">
        <v>37</v>
      </c>
      <c r="C38" s="16" t="str">
        <f aca="false">IF(OR(C8="",C33="",C9="",C18="",C18&lt;=0),"",C33*(1-(1+C18/100)^(-C9))/(C18/100)-C8)</f>
        <v/>
      </c>
      <c r="D38" s="16" t="str">
        <f aca="false">IF(OR(C8="",D33="",C9="",C18="",C18&lt;=0),"",D33*(1-(1+C18/100)^(-C9))/(C18/100)-C8)</f>
        <v/>
      </c>
    </row>
    <row r="39" customFormat="false" ht="34.5" hidden="false" customHeight="true" outlineLevel="0" collapsed="false">
      <c r="B39" s="6" t="s">
        <v>38</v>
      </c>
      <c r="C39" s="10" t="str">
        <f aca="false">IF(OR(C8="",C33="",C9=""),"",C33*C9-C8)</f>
        <v/>
      </c>
      <c r="D39" s="10" t="str">
        <f aca="false">IF(OR(C8="",D33="",C9=""),"",D33*C9-C8)</f>
        <v/>
      </c>
    </row>
    <row r="40" customFormat="false" ht="19.5" hidden="false" customHeight="true" outlineLevel="0" collapsed="false">
      <c r="B40" s="19" t="s">
        <v>39</v>
      </c>
      <c r="C40" s="20" t="str">
        <f aca="false">IF(OR(C38="",D38=""),"",IF(D38&gt;0,"Compra ya y deja de darle vueltas.",IF(C38&gt;0,"Alquila un año, apunta los días de uso y compra con el dato.","No compres: ni siquiera el escenario bueno devuelve el dinero.")))</f>
        <v/>
      </c>
    </row>
    <row r="42" customFormat="false" ht="24" hidden="false" customHeight="true" outlineLevel="0" collapsed="false">
      <c r="B42" s="12" t="s">
        <v>40</v>
      </c>
    </row>
    <row r="43" customFormat="false" ht="33.75" hidden="false" customHeight="true" outlineLevel="0" collapsed="false">
      <c r="B43" s="4" t="s">
        <v>41</v>
      </c>
      <c r="C43" s="5" t="s">
        <v>42</v>
      </c>
      <c r="D43" s="5" t="s">
        <v>43</v>
      </c>
    </row>
    <row r="44" customFormat="false" ht="18.75" hidden="false" customHeight="true" outlineLevel="0" collapsed="false">
      <c r="B44" s="8" t="s">
        <v>44</v>
      </c>
      <c r="C44" s="10" t="str">
        <f aca="false">IF(OR(C8="",C33="",C9=""),"",IF(0&gt;C9,"",-C8+C33*0))</f>
        <v/>
      </c>
      <c r="D44" s="10" t="str">
        <f aca="false">IF(OR(C8="",D33="",C9=""),"",IF(0&gt;C9,"",-C8+D33*0))</f>
        <v/>
      </c>
    </row>
    <row r="45" customFormat="false" ht="18.75" hidden="false" customHeight="true" outlineLevel="0" collapsed="false">
      <c r="B45" s="8" t="s">
        <v>45</v>
      </c>
      <c r="C45" s="10" t="str">
        <f aca="false">IF(OR(C8="",C33="",C9=""),"",IF(1&gt;C9,"",-C8+C33*1))</f>
        <v/>
      </c>
      <c r="D45" s="10" t="str">
        <f aca="false">IF(OR(C8="",D33="",C9=""),"",IF(1&gt;C9,"",-C8+D33*1))</f>
        <v/>
      </c>
    </row>
    <row r="46" customFormat="false" ht="18.75" hidden="false" customHeight="true" outlineLevel="0" collapsed="false">
      <c r="B46" s="8" t="s">
        <v>46</v>
      </c>
      <c r="C46" s="10" t="str">
        <f aca="false">IF(OR(C8="",C33="",C9=""),"",IF(2&gt;C9,"",-C8+C33*2))</f>
        <v/>
      </c>
      <c r="D46" s="10" t="str">
        <f aca="false">IF(OR(C8="",D33="",C9=""),"",IF(2&gt;C9,"",-C8+D33*2))</f>
        <v/>
      </c>
    </row>
    <row r="47" customFormat="false" ht="18.75" hidden="false" customHeight="true" outlineLevel="0" collapsed="false">
      <c r="B47" s="8" t="s">
        <v>47</v>
      </c>
      <c r="C47" s="10" t="str">
        <f aca="false">IF(OR(C8="",C33="",C9=""),"",IF(3&gt;C9,"",-C8+C33*3))</f>
        <v/>
      </c>
      <c r="D47" s="10" t="str">
        <f aca="false">IF(OR(C8="",D33="",C9=""),"",IF(3&gt;C9,"",-C8+D33*3))</f>
        <v/>
      </c>
    </row>
    <row r="48" customFormat="false" ht="18.75" hidden="false" customHeight="true" outlineLevel="0" collapsed="false">
      <c r="B48" s="8" t="s">
        <v>48</v>
      </c>
      <c r="C48" s="10" t="str">
        <f aca="false">IF(OR(C8="",C33="",C9=""),"",IF(4&gt;C9,"",-C8+C33*4))</f>
        <v/>
      </c>
      <c r="D48" s="10" t="str">
        <f aca="false">IF(OR(C8="",D33="",C9=""),"",IF(4&gt;C9,"",-C8+D33*4))</f>
        <v/>
      </c>
    </row>
    <row r="49" customFormat="false" ht="18.75" hidden="false" customHeight="true" outlineLevel="0" collapsed="false">
      <c r="B49" s="8" t="s">
        <v>49</v>
      </c>
      <c r="C49" s="10" t="str">
        <f aca="false">IF(OR(C8="",C33="",C9=""),"",IF(5&gt;C9,"",-C8+C33*5))</f>
        <v/>
      </c>
      <c r="D49" s="10" t="str">
        <f aca="false">IF(OR(C8="",D33="",C9=""),"",IF(5&gt;C9,"",-C8+D33*5))</f>
        <v/>
      </c>
    </row>
    <row r="50" customFormat="false" ht="18.75" hidden="false" customHeight="true" outlineLevel="0" collapsed="false">
      <c r="B50" s="8" t="s">
        <v>50</v>
      </c>
      <c r="C50" s="10" t="str">
        <f aca="false">IF(OR(C8="",C33="",C9=""),"",IF(6&gt;C9,"",-C8+C33*6))</f>
        <v/>
      </c>
      <c r="D50" s="10" t="str">
        <f aca="false">IF(OR(C8="",D33="",C9=""),"",IF(6&gt;C9,"",-C8+D33*6))</f>
        <v/>
      </c>
    </row>
    <row r="51" customFormat="false" ht="18.75" hidden="false" customHeight="true" outlineLevel="0" collapsed="false">
      <c r="B51" s="8" t="s">
        <v>51</v>
      </c>
      <c r="C51" s="10" t="str">
        <f aca="false">IF(OR(C8="",C33="",C9=""),"",IF(7&gt;C9,"",-C8+C33*7))</f>
        <v/>
      </c>
      <c r="D51" s="10" t="str">
        <f aca="false">IF(OR(C8="",D33="",C9=""),"",IF(7&gt;C9,"",-C8+D33*7))</f>
        <v/>
      </c>
    </row>
    <row r="52" customFormat="false" ht="18.75" hidden="false" customHeight="true" outlineLevel="0" collapsed="false">
      <c r="B52" s="8" t="s">
        <v>52</v>
      </c>
      <c r="C52" s="10" t="str">
        <f aca="false">IF(OR(C8="",C33="",C9=""),"",IF(8&gt;C9,"",-C8+C33*8))</f>
        <v/>
      </c>
      <c r="D52" s="10" t="str">
        <f aca="false">IF(OR(C8="",D33="",C9=""),"",IF(8&gt;C9,"",-C8+D33*8))</f>
        <v/>
      </c>
    </row>
    <row r="53" customFormat="false" ht="18.75" hidden="false" customHeight="true" outlineLevel="0" collapsed="false">
      <c r="B53" s="8" t="s">
        <v>53</v>
      </c>
      <c r="C53" s="10" t="str">
        <f aca="false">IF(OR(C8="",C33="",C9=""),"",IF(9&gt;C9,"",-C8+C33*9))</f>
        <v/>
      </c>
      <c r="D53" s="10" t="str">
        <f aca="false">IF(OR(C8="",D33="",C9=""),"",IF(9&gt;C9,"",-C8+D33*9))</f>
        <v/>
      </c>
    </row>
    <row r="54" customFormat="false" ht="18.75" hidden="false" customHeight="true" outlineLevel="0" collapsed="false">
      <c r="B54" s="8" t="s">
        <v>54</v>
      </c>
      <c r="C54" s="10" t="str">
        <f aca="false">IF(OR(C8="",C33="",C9=""),"",IF(10&gt;C9,"",-C8+C33*10))</f>
        <v/>
      </c>
      <c r="D54" s="10" t="str">
        <f aca="false">IF(OR(C8="",D33="",C9=""),"",IF(10&gt;C9,"",-C8+D33*10))</f>
        <v/>
      </c>
    </row>
    <row r="56" customFormat="false" ht="30" hidden="false" customHeight="true" outlineLevel="0" collapsed="false">
      <c r="B56" s="4" t="s">
        <v>55</v>
      </c>
      <c r="C56" s="5" t="s">
        <v>56</v>
      </c>
      <c r="D56" s="5" t="s">
        <v>57</v>
      </c>
    </row>
    <row r="57" customFormat="false" ht="34.5" hidden="false" customHeight="true" outlineLevel="0" collapsed="false">
      <c r="B57" s="6" t="s">
        <v>58</v>
      </c>
      <c r="C57" s="10" t="str">
        <f aca="false">IF(OR(C24="",C19=""),"",C24*C19/100)</f>
        <v/>
      </c>
    </row>
    <row r="58" customFormat="false" ht="19.5" hidden="false" customHeight="true" outlineLevel="0" collapsed="false">
      <c r="B58" s="21" t="s">
        <v>59</v>
      </c>
      <c r="C58" s="16" t="str">
        <f aca="false">IF(C8="","",C8+N(C57))</f>
        <v/>
      </c>
    </row>
    <row r="59" customFormat="false" ht="18.75" hidden="false" customHeight="true" outlineLevel="0" collapsed="false">
      <c r="B59" s="8" t="s">
        <v>60</v>
      </c>
      <c r="C59" s="10" t="str">
        <f aca="false">IF(OR(C20="",C13="",C13&lt;=0),"",C20/(C13/100))</f>
        <v/>
      </c>
      <c r="D59" s="10" t="str">
        <f aca="false">IF(C59="","",C59/12)</f>
        <v/>
      </c>
    </row>
    <row r="60" customFormat="false" ht="34.5" hidden="false" customHeight="true" outlineLevel="0" collapsed="false">
      <c r="B60" s="6" t="s">
        <v>61</v>
      </c>
      <c r="C60" s="10" t="str">
        <f aca="false">IF(OR(C20="",C13="",C13&lt;=0),"",(C20+N(D10))/(C13/100))</f>
        <v/>
      </c>
      <c r="D60" s="10" t="str">
        <f aca="false">IF(C60="","",C60/12)</f>
        <v/>
      </c>
    </row>
    <row r="61" customFormat="false" ht="34.5" hidden="false" customHeight="true" outlineLevel="0" collapsed="false">
      <c r="B61" s="13" t="s">
        <v>62</v>
      </c>
      <c r="C61" s="14" t="str">
        <f aca="false">IF(OR(C59="",C60=""),"",C60-C59)</f>
        <v/>
      </c>
      <c r="D61" s="14" t="str">
        <f aca="false">IF(C61="","",C61/12)</f>
        <v/>
      </c>
    </row>
    <row r="63" customFormat="false" ht="24" hidden="false" customHeight="true" outlineLevel="0" collapsed="false">
      <c r="B63" s="12" t="s">
        <v>63</v>
      </c>
    </row>
    <row r="64" customFormat="false" ht="30" hidden="false" customHeight="true" outlineLevel="0" collapsed="false">
      <c r="B64" s="4" t="s">
        <v>64</v>
      </c>
      <c r="C64" s="5" t="s">
        <v>20</v>
      </c>
      <c r="D64" s="5" t="s">
        <v>34</v>
      </c>
    </row>
    <row r="65" customFormat="false" ht="18.75" hidden="false" customHeight="true" outlineLevel="0" collapsed="false">
      <c r="B65" s="8" t="s">
        <v>65</v>
      </c>
      <c r="C65" s="7"/>
    </row>
    <row r="66" customFormat="false" ht="18.75" hidden="false" customHeight="true" outlineLevel="0" collapsed="false">
      <c r="B66" s="8" t="s">
        <v>66</v>
      </c>
      <c r="C66" s="9"/>
    </row>
    <row r="67" customFormat="false" ht="18.75" hidden="false" customHeight="true" outlineLevel="0" collapsed="false">
      <c r="B67" s="8" t="s">
        <v>67</v>
      </c>
      <c r="C67" s="10" t="str">
        <f aca="false">IF(C33="","",C33/12)</f>
        <v/>
      </c>
      <c r="D67" s="10" t="str">
        <f aca="false">IF(D33="","",D33/12)</f>
        <v/>
      </c>
    </row>
    <row r="68" customFormat="false" ht="19.5" hidden="false" customHeight="true" outlineLevel="0" collapsed="false">
      <c r="B68" s="19" t="s">
        <v>68</v>
      </c>
      <c r="C68" s="14" t="str">
        <f aca="false">IF(OR(C65="",C67=""),"",MAX(0,C65-C67))</f>
        <v/>
      </c>
      <c r="D68" s="14" t="str">
        <f aca="false">IF(OR(C65="",D67=""),"",MAX(0,C65-D67))</f>
        <v/>
      </c>
    </row>
    <row r="69" customFormat="false" ht="19.5" hidden="false" customHeight="true" outlineLevel="0" collapsed="false">
      <c r="B69" s="19" t="s">
        <v>69</v>
      </c>
      <c r="C69" s="14" t="str">
        <f aca="false">IF(OR(C68="",C66=""),"",C68*12*C66)</f>
        <v/>
      </c>
      <c r="D69" s="14" t="str">
        <f aca="false">IF(OR(D68="",C66=""),"",D68*12*C66)</f>
        <v/>
      </c>
    </row>
    <row r="71" customFormat="false" ht="15" hidden="false" customHeight="true" outlineLevel="0" collapsed="false">
      <c r="B71" s="22" t="s">
        <v>70</v>
      </c>
      <c r="C71" s="23" t="s">
        <v>71</v>
      </c>
      <c r="D71" s="23"/>
      <c r="E71" s="22" t="s">
        <v>72</v>
      </c>
    </row>
    <row r="72" customFormat="false" ht="30" hidden="false" customHeight="true" outlineLevel="0" collapsed="false">
      <c r="B72" s="24" t="str">
        <f aca="false">IF(C36="","",C36)</f>
        <v/>
      </c>
      <c r="C72" s="25" t="str">
        <f aca="false">IF(C38="","",C38)</f>
        <v/>
      </c>
      <c r="D72" s="25"/>
      <c r="E72" s="26" t="str">
        <f aca="false">IF(D38="","",D38)</f>
        <v/>
      </c>
    </row>
  </sheetData>
  <sheetProtection sheet="true"/>
  <mergeCells count="3">
    <mergeCell ref="B4:E4"/>
    <mergeCell ref="C71:D71"/>
    <mergeCell ref="C72:D72"/>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5" min="3" style="0" width="17"/>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7" t="s">
        <v>73</v>
      </c>
      <c r="C4" s="27"/>
      <c r="D4" s="27"/>
      <c r="E4" s="27"/>
    </row>
    <row r="5" customFormat="false" ht="9.75" hidden="false" customHeight="true" outlineLevel="0" collapsed="false"/>
    <row r="7" customFormat="false" ht="27.75" hidden="false" customHeight="true" outlineLevel="0" collapsed="false">
      <c r="B7" s="4" t="s">
        <v>3</v>
      </c>
      <c r="C7" s="5" t="s">
        <v>4</v>
      </c>
      <c r="D7" s="5" t="s">
        <v>5</v>
      </c>
    </row>
    <row r="8" customFormat="false" ht="34.5" hidden="false" customHeight="true" outlineLevel="0" collapsed="false">
      <c r="B8" s="6" t="s">
        <v>6</v>
      </c>
      <c r="C8" s="7" t="n">
        <v>80000</v>
      </c>
    </row>
    <row r="9" customFormat="false" ht="18.75" hidden="false" customHeight="true" outlineLevel="0" collapsed="false">
      <c r="B9" s="8" t="s">
        <v>7</v>
      </c>
      <c r="C9" s="9" t="n">
        <v>8</v>
      </c>
    </row>
    <row r="10" customFormat="false" ht="34.5" hidden="false" customHeight="true" outlineLevel="0" collapsed="false">
      <c r="B10" s="6" t="s">
        <v>8</v>
      </c>
      <c r="D10" s="10" t="n">
        <f aca="false">IF(OR(C8="",C9="",C9=0),"",C8/C9)</f>
        <v>10000</v>
      </c>
    </row>
    <row r="12" customFormat="false" ht="27.75" hidden="false" customHeight="true" outlineLevel="0" collapsed="false">
      <c r="B12" s="4" t="s">
        <v>9</v>
      </c>
      <c r="C12" s="5" t="s">
        <v>4</v>
      </c>
    </row>
    <row r="13" customFormat="false" ht="34.5" hidden="false" customHeight="true" outlineLevel="0" collapsed="false">
      <c r="B13" s="6" t="s">
        <v>10</v>
      </c>
      <c r="C13" s="11" t="n">
        <v>45</v>
      </c>
    </row>
    <row r="14" customFormat="false" ht="34.5" hidden="false" customHeight="true" outlineLevel="0" collapsed="false">
      <c r="B14" s="6" t="s">
        <v>11</v>
      </c>
      <c r="C14" s="11" t="n">
        <v>12</v>
      </c>
    </row>
    <row r="15" customFormat="false" ht="34.5" hidden="false" customHeight="true" outlineLevel="0" collapsed="false">
      <c r="B15" s="6" t="s">
        <v>12</v>
      </c>
      <c r="C15" s="7" t="n">
        <v>15500</v>
      </c>
    </row>
    <row r="16" customFormat="false" ht="34.5" hidden="false" customHeight="true" outlineLevel="0" collapsed="false">
      <c r="B16" s="6" t="s">
        <v>13</v>
      </c>
      <c r="C16" s="11" t="n">
        <v>25</v>
      </c>
    </row>
    <row r="17" customFormat="false" ht="34.5" hidden="false" customHeight="true" outlineLevel="0" collapsed="false">
      <c r="B17" s="6" t="s">
        <v>14</v>
      </c>
      <c r="C17" s="11" t="n">
        <v>6</v>
      </c>
    </row>
    <row r="18" customFormat="false" ht="34.5" hidden="false" customHeight="true" outlineLevel="0" collapsed="false">
      <c r="B18" s="6" t="s">
        <v>15</v>
      </c>
      <c r="C18" s="11" t="n">
        <v>10</v>
      </c>
    </row>
    <row r="19" customFormat="false" ht="34.5" hidden="false" customHeight="true" outlineLevel="0" collapsed="false">
      <c r="B19" s="6" t="s">
        <v>16</v>
      </c>
      <c r="C19" s="11" t="n">
        <v>24.5</v>
      </c>
    </row>
    <row r="20" customFormat="false" ht="34.5" hidden="false" customHeight="true" outlineLevel="0" collapsed="false">
      <c r="B20" s="6" t="s">
        <v>17</v>
      </c>
      <c r="C20" s="7" t="n">
        <v>568000</v>
      </c>
    </row>
    <row r="22" customFormat="false" ht="24" hidden="false" customHeight="true" outlineLevel="0" collapsed="false">
      <c r="B22" s="12" t="s">
        <v>18</v>
      </c>
    </row>
    <row r="23" customFormat="false" ht="33.75" hidden="false" customHeight="true" outlineLevel="0" collapsed="false">
      <c r="B23" s="4" t="s">
        <v>19</v>
      </c>
      <c r="C23" s="5" t="s">
        <v>20</v>
      </c>
      <c r="D23" s="5" t="s">
        <v>21</v>
      </c>
      <c r="E23" s="5" t="s">
        <v>22</v>
      </c>
    </row>
    <row r="24" customFormat="false" ht="34.5" hidden="false" customHeight="true" outlineLevel="0" collapsed="false">
      <c r="B24" s="6" t="s">
        <v>23</v>
      </c>
      <c r="C24" s="7" t="n">
        <v>150000</v>
      </c>
      <c r="D24" s="7" t="n">
        <v>90000</v>
      </c>
      <c r="E24" s="10" t="n">
        <f aca="false">IF(OR(C24="",D24=""),"",D24-C24)</f>
        <v>-60000</v>
      </c>
    </row>
    <row r="25" customFormat="false" ht="18.75" hidden="false" customHeight="true" outlineLevel="0" collapsed="false">
      <c r="B25" s="8" t="s">
        <v>24</v>
      </c>
      <c r="C25" s="10" t="n">
        <f aca="false">IF(OR(C24="",C13=""),"",C24*C13/100)</f>
        <v>67500</v>
      </c>
      <c r="D25" s="10" t="n">
        <f aca="false">IF(OR(D24="",C13=""),"",D24*C13/100)</f>
        <v>40500</v>
      </c>
    </row>
    <row r="26" customFormat="false" ht="34.5" hidden="false" customHeight="true" outlineLevel="0" collapsed="false">
      <c r="B26" s="6" t="s">
        <v>25</v>
      </c>
      <c r="C26" s="10" t="n">
        <f aca="false">IF(OR(C24="",C14=""),"",C24*C14/100)</f>
        <v>18000</v>
      </c>
      <c r="D26" s="10" t="n">
        <f aca="false">IF(OR(D24="",C14=""),"",D24*C14/100)</f>
        <v>10800</v>
      </c>
    </row>
    <row r="27" customFormat="false" ht="34.5" hidden="false" customHeight="true" outlineLevel="0" collapsed="false">
      <c r="B27" s="6" t="s">
        <v>26</v>
      </c>
      <c r="C27" s="10" t="n">
        <f aca="false">IF(C15="","",C15)</f>
        <v>15500</v>
      </c>
      <c r="D27" s="10" t="n">
        <f aca="false">IF(C15="","",C15)</f>
        <v>15500</v>
      </c>
    </row>
    <row r="28" customFormat="false" ht="34.5" hidden="false" customHeight="true" outlineLevel="0" collapsed="false">
      <c r="B28" s="13" t="s">
        <v>27</v>
      </c>
      <c r="C28" s="14" t="n">
        <f aca="false">IF(C25="","",C25-N(C26)-N(C27))</f>
        <v>34000</v>
      </c>
      <c r="D28" s="14" t="n">
        <f aca="false">IF(D25="","",D25-N(D26)-N(D27))</f>
        <v>14200</v>
      </c>
      <c r="E28" s="14" t="n">
        <f aca="false">IF(OR(C28="",D28=""),"",D28-C28)</f>
        <v>-19800</v>
      </c>
    </row>
    <row r="29" customFormat="false" ht="18.75" hidden="false" customHeight="true" outlineLevel="0" collapsed="false">
      <c r="B29" s="8" t="s">
        <v>28</v>
      </c>
      <c r="C29" s="10" t="n">
        <f aca="false">IF(D10="","",D10)</f>
        <v>10000</v>
      </c>
      <c r="D29" s="10" t="n">
        <f aca="false">IF(D10="","",D10)</f>
        <v>10000</v>
      </c>
    </row>
    <row r="30" customFormat="false" ht="18.75" hidden="false" customHeight="true" outlineLevel="0" collapsed="false">
      <c r="B30" s="8" t="s">
        <v>29</v>
      </c>
      <c r="C30" s="10" t="n">
        <f aca="false">IF(C28="","",C28-N(C29))</f>
        <v>24000</v>
      </c>
      <c r="D30" s="10" t="n">
        <f aca="false">IF(D28="","",D28-N(D29))</f>
        <v>4200</v>
      </c>
    </row>
    <row r="31" customFormat="false" ht="18.75" hidden="false" customHeight="true" outlineLevel="0" collapsed="false">
      <c r="B31" s="8" t="s">
        <v>30</v>
      </c>
      <c r="C31" s="10" t="n">
        <f aca="false">IF(OR(C30="",C16=""),"",MAX(0,C30)*C16/100)</f>
        <v>6000</v>
      </c>
      <c r="D31" s="10" t="n">
        <f aca="false">IF(OR(D30="",C16=""),"",MAX(0,D30)*C16/100)</f>
        <v>1050</v>
      </c>
    </row>
    <row r="32" customFormat="false" ht="18.75" hidden="false" customHeight="true" outlineLevel="0" collapsed="false">
      <c r="B32" s="8" t="s">
        <v>31</v>
      </c>
      <c r="C32" s="10" t="n">
        <f aca="false">IF(C30="","",C30-N(C31))</f>
        <v>18000</v>
      </c>
      <c r="D32" s="10" t="n">
        <f aca="false">IF(D30="","",D30-N(D31))</f>
        <v>3150</v>
      </c>
    </row>
    <row r="33" customFormat="false" ht="34.5" hidden="false" customHeight="true" outlineLevel="0" collapsed="false">
      <c r="B33" s="15" t="s">
        <v>32</v>
      </c>
      <c r="C33" s="16" t="n">
        <f aca="false">IF(C32="","",C32+N(C29))</f>
        <v>28000</v>
      </c>
      <c r="D33" s="16" t="n">
        <f aca="false">IF(D32="","",D32+N(D29))</f>
        <v>13150</v>
      </c>
      <c r="E33" s="16" t="n">
        <f aca="false">IF(OR(C33="",D33=""),"",D33-C33)</f>
        <v>-14850</v>
      </c>
    </row>
    <row r="35" customFormat="false" ht="30" hidden="false" customHeight="true" outlineLevel="0" collapsed="false">
      <c r="B35" s="4" t="s">
        <v>33</v>
      </c>
      <c r="C35" s="5" t="s">
        <v>20</v>
      </c>
      <c r="D35" s="5" t="s">
        <v>34</v>
      </c>
    </row>
    <row r="36" customFormat="false" ht="34.5" hidden="false" customHeight="true" outlineLevel="0" collapsed="false">
      <c r="B36" s="13" t="s">
        <v>35</v>
      </c>
      <c r="C36" s="17" t="n">
        <f aca="false">IF(OR(C8="",C33="",C33&lt;=0),"",C8/C33)</f>
        <v>2.85714285714286</v>
      </c>
      <c r="D36" s="17" t="n">
        <f aca="false">IF(OR(C8="",D33="",D33&lt;=0),"",C8/D33)</f>
        <v>6.08365019011407</v>
      </c>
    </row>
    <row r="37" customFormat="false" ht="18.75" hidden="false" customHeight="true" outlineLevel="0" collapsed="false">
      <c r="B37" s="8" t="s">
        <v>36</v>
      </c>
      <c r="C37" s="18" t="str">
        <f aca="false">IF(C36="","",IF(C36&gt;4,"No","Sí"))</f>
        <v>Sí</v>
      </c>
      <c r="D37" s="18" t="str">
        <f aca="false">IF(D36="","",IF(D36&gt;4,"No","Sí"))</f>
        <v>No</v>
      </c>
    </row>
    <row r="38" customFormat="false" ht="34.5" hidden="false" customHeight="true" outlineLevel="0" collapsed="false">
      <c r="B38" s="15" t="s">
        <v>37</v>
      </c>
      <c r="C38" s="16" t="n">
        <f aca="false">IF(OR(C8="",C33="",C9="",C18="",C18&lt;=0),"",C33*(1-(1+C18/100)^(-C9))/(C18/100)-C8)</f>
        <v>69377.9335412748</v>
      </c>
      <c r="D38" s="16" t="n">
        <f aca="false">IF(OR(C8="",D33="",C9="",C18="",C18&lt;=0),"",D33*(1-(1+C18/100)^(-C9))/(C18/100)-C8)</f>
        <v>-9845.7204975799</v>
      </c>
    </row>
    <row r="39" customFormat="false" ht="34.5" hidden="false" customHeight="true" outlineLevel="0" collapsed="false">
      <c r="B39" s="6" t="s">
        <v>38</v>
      </c>
      <c r="C39" s="10" t="n">
        <f aca="false">IF(OR(C8="",C33="",C9=""),"",C33*C9-C8)</f>
        <v>144000</v>
      </c>
      <c r="D39" s="10" t="n">
        <f aca="false">IF(OR(C8="",D33="",C9=""),"",D33*C9-C8)</f>
        <v>25200</v>
      </c>
    </row>
    <row r="40" customFormat="false" ht="19.5" hidden="false" customHeight="true" outlineLevel="0" collapsed="false">
      <c r="B40" s="19" t="s">
        <v>39</v>
      </c>
      <c r="C40" s="20" t="str">
        <f aca="false">IF(OR(C38="",D38=""),"",IF(D38&gt;0,"Compra ya y deja de darle vueltas.",IF(C38&gt;0,"Alquila un año, apunta los días de uso y compra con el dato.","No compres: ni siquiera el escenario bueno devuelve el dinero.")))</f>
        <v>Alquila un año, apunta los días de uso y compra con el dato.</v>
      </c>
    </row>
    <row r="42" customFormat="false" ht="24" hidden="false" customHeight="true" outlineLevel="0" collapsed="false">
      <c r="B42" s="12" t="s">
        <v>40</v>
      </c>
    </row>
    <row r="43" customFormat="false" ht="33.75" hidden="false" customHeight="true" outlineLevel="0" collapsed="false">
      <c r="B43" s="4" t="s">
        <v>41</v>
      </c>
      <c r="C43" s="5" t="s">
        <v>42</v>
      </c>
      <c r="D43" s="5" t="s">
        <v>43</v>
      </c>
    </row>
    <row r="44" customFormat="false" ht="18.75" hidden="false" customHeight="true" outlineLevel="0" collapsed="false">
      <c r="B44" s="8" t="s">
        <v>44</v>
      </c>
      <c r="C44" s="10" t="n">
        <f aca="false">IF(OR(C8="",C33="",C9=""),"",IF(0&gt;C9,"",-C8+C33*0))</f>
        <v>-80000</v>
      </c>
      <c r="D44" s="10" t="n">
        <f aca="false">IF(OR(C8="",D33="",C9=""),"",IF(0&gt;C9,"",-C8+D33*0))</f>
        <v>-80000</v>
      </c>
    </row>
    <row r="45" customFormat="false" ht="18.75" hidden="false" customHeight="true" outlineLevel="0" collapsed="false">
      <c r="B45" s="8" t="s">
        <v>45</v>
      </c>
      <c r="C45" s="10" t="n">
        <f aca="false">IF(OR(C8="",C33="",C9=""),"",IF(1&gt;C9,"",-C8+C33*1))</f>
        <v>-52000</v>
      </c>
      <c r="D45" s="10" t="n">
        <f aca="false">IF(OR(C8="",D33="",C9=""),"",IF(1&gt;C9,"",-C8+D33*1))</f>
        <v>-66850</v>
      </c>
    </row>
    <row r="46" customFormat="false" ht="18.75" hidden="false" customHeight="true" outlineLevel="0" collapsed="false">
      <c r="B46" s="8" t="s">
        <v>46</v>
      </c>
      <c r="C46" s="10" t="n">
        <f aca="false">IF(OR(C8="",C33="",C9=""),"",IF(2&gt;C9,"",-C8+C33*2))</f>
        <v>-24000</v>
      </c>
      <c r="D46" s="10" t="n">
        <f aca="false">IF(OR(C8="",D33="",C9=""),"",IF(2&gt;C9,"",-C8+D33*2))</f>
        <v>-53700</v>
      </c>
    </row>
    <row r="47" customFormat="false" ht="18.75" hidden="false" customHeight="true" outlineLevel="0" collapsed="false">
      <c r="B47" s="8" t="s">
        <v>47</v>
      </c>
      <c r="C47" s="10" t="n">
        <f aca="false">IF(OR(C8="",C33="",C9=""),"",IF(3&gt;C9,"",-C8+C33*3))</f>
        <v>4000</v>
      </c>
      <c r="D47" s="10" t="n">
        <f aca="false">IF(OR(C8="",D33="",C9=""),"",IF(3&gt;C9,"",-C8+D33*3))</f>
        <v>-40550</v>
      </c>
    </row>
    <row r="48" customFormat="false" ht="18.75" hidden="false" customHeight="true" outlineLevel="0" collapsed="false">
      <c r="B48" s="8" t="s">
        <v>48</v>
      </c>
      <c r="C48" s="10" t="n">
        <f aca="false">IF(OR(C8="",C33="",C9=""),"",IF(4&gt;C9,"",-C8+C33*4))</f>
        <v>32000</v>
      </c>
      <c r="D48" s="10" t="n">
        <f aca="false">IF(OR(C8="",D33="",C9=""),"",IF(4&gt;C9,"",-C8+D33*4))</f>
        <v>-27400</v>
      </c>
    </row>
    <row r="49" customFormat="false" ht="18.75" hidden="false" customHeight="true" outlineLevel="0" collapsed="false">
      <c r="B49" s="8" t="s">
        <v>49</v>
      </c>
      <c r="C49" s="10" t="n">
        <f aca="false">IF(OR(C8="",C33="",C9=""),"",IF(5&gt;C9,"",-C8+C33*5))</f>
        <v>60000</v>
      </c>
      <c r="D49" s="10" t="n">
        <f aca="false">IF(OR(C8="",D33="",C9=""),"",IF(5&gt;C9,"",-C8+D33*5))</f>
        <v>-14250</v>
      </c>
    </row>
    <row r="50" customFormat="false" ht="18.75" hidden="false" customHeight="true" outlineLevel="0" collapsed="false">
      <c r="B50" s="8" t="s">
        <v>50</v>
      </c>
      <c r="C50" s="10" t="n">
        <f aca="false">IF(OR(C8="",C33="",C9=""),"",IF(6&gt;C9,"",-C8+C33*6))</f>
        <v>88000</v>
      </c>
      <c r="D50" s="10" t="n">
        <f aca="false">IF(OR(C8="",D33="",C9=""),"",IF(6&gt;C9,"",-C8+D33*6))</f>
        <v>-1100</v>
      </c>
    </row>
    <row r="51" customFormat="false" ht="18.75" hidden="false" customHeight="true" outlineLevel="0" collapsed="false">
      <c r="B51" s="8" t="s">
        <v>51</v>
      </c>
      <c r="C51" s="10" t="n">
        <f aca="false">IF(OR(C8="",C33="",C9=""),"",IF(7&gt;C9,"",-C8+C33*7))</f>
        <v>116000</v>
      </c>
      <c r="D51" s="10" t="n">
        <f aca="false">IF(OR(C8="",D33="",C9=""),"",IF(7&gt;C9,"",-C8+D33*7))</f>
        <v>12050</v>
      </c>
    </row>
    <row r="52" customFormat="false" ht="18.75" hidden="false" customHeight="true" outlineLevel="0" collapsed="false">
      <c r="B52" s="8" t="s">
        <v>52</v>
      </c>
      <c r="C52" s="10" t="n">
        <f aca="false">IF(OR(C8="",C33="",C9=""),"",IF(8&gt;C9,"",-C8+C33*8))</f>
        <v>144000</v>
      </c>
      <c r="D52" s="10" t="n">
        <f aca="false">IF(OR(C8="",D33="",C9=""),"",IF(8&gt;C9,"",-C8+D33*8))</f>
        <v>25200</v>
      </c>
    </row>
    <row r="53" customFormat="false" ht="18.75" hidden="false" customHeight="true" outlineLevel="0" collapsed="false">
      <c r="B53" s="8" t="s">
        <v>53</v>
      </c>
      <c r="C53" s="10" t="str">
        <f aca="false">IF(OR(C8="",C33="",C9=""),"",IF(9&gt;C9,"",-C8+C33*9))</f>
        <v/>
      </c>
      <c r="D53" s="10" t="str">
        <f aca="false">IF(OR(C8="",D33="",C9=""),"",IF(9&gt;C9,"",-C8+D33*9))</f>
        <v/>
      </c>
    </row>
    <row r="54" customFormat="false" ht="18.75" hidden="false" customHeight="true" outlineLevel="0" collapsed="false">
      <c r="B54" s="8" t="s">
        <v>54</v>
      </c>
      <c r="C54" s="10" t="str">
        <f aca="false">IF(OR(C8="",C33="",C9=""),"",IF(10&gt;C9,"",-C8+C33*10))</f>
        <v/>
      </c>
      <c r="D54" s="10" t="str">
        <f aca="false">IF(OR(C8="",D33="",C9=""),"",IF(10&gt;C9,"",-C8+D33*10))</f>
        <v/>
      </c>
    </row>
    <row r="56" customFormat="false" ht="30" hidden="false" customHeight="true" outlineLevel="0" collapsed="false">
      <c r="B56" s="4" t="s">
        <v>55</v>
      </c>
      <c r="C56" s="5" t="s">
        <v>56</v>
      </c>
      <c r="D56" s="5" t="s">
        <v>57</v>
      </c>
    </row>
    <row r="57" customFormat="false" ht="34.5" hidden="false" customHeight="true" outlineLevel="0" collapsed="false">
      <c r="B57" s="6" t="s">
        <v>58</v>
      </c>
      <c r="C57" s="10" t="n">
        <f aca="false">IF(OR(C24="",C19=""),"",C24*C19/100)</f>
        <v>36750</v>
      </c>
    </row>
    <row r="58" customFormat="false" ht="19.5" hidden="false" customHeight="true" outlineLevel="0" collapsed="false">
      <c r="B58" s="21" t="s">
        <v>59</v>
      </c>
      <c r="C58" s="16" t="n">
        <f aca="false">IF(C8="","",C8+N(C57))</f>
        <v>116750</v>
      </c>
    </row>
    <row r="59" customFormat="false" ht="18.75" hidden="false" customHeight="true" outlineLevel="0" collapsed="false">
      <c r="B59" s="8" t="s">
        <v>60</v>
      </c>
      <c r="C59" s="10" t="n">
        <f aca="false">IF(OR(C20="",C13="",C13&lt;=0),"",C20/(C13/100))</f>
        <v>1262222.22222222</v>
      </c>
      <c r="D59" s="10" t="n">
        <f aca="false">IF(C59="","",C59/12)</f>
        <v>105185.185185185</v>
      </c>
    </row>
    <row r="60" customFormat="false" ht="34.5" hidden="false" customHeight="true" outlineLevel="0" collapsed="false">
      <c r="B60" s="6" t="s">
        <v>61</v>
      </c>
      <c r="C60" s="10" t="n">
        <f aca="false">IF(OR(C20="",C13="",C13&lt;=0),"",(C20+N(D10))/(C13/100))</f>
        <v>1284444.44444444</v>
      </c>
      <c r="D60" s="10" t="n">
        <f aca="false">IF(C60="","",C60/12)</f>
        <v>107037.037037037</v>
      </c>
    </row>
    <row r="61" customFormat="false" ht="34.5" hidden="false" customHeight="true" outlineLevel="0" collapsed="false">
      <c r="B61" s="13" t="s">
        <v>62</v>
      </c>
      <c r="C61" s="14" t="n">
        <f aca="false">IF(OR(C59="",C60=""),"",C60-C59)</f>
        <v>22222.2222222222</v>
      </c>
      <c r="D61" s="14" t="n">
        <f aca="false">IF(C61="","",C61/12)</f>
        <v>1851.85185185185</v>
      </c>
    </row>
    <row r="63" customFormat="false" ht="24" hidden="false" customHeight="true" outlineLevel="0" collapsed="false">
      <c r="B63" s="12" t="s">
        <v>63</v>
      </c>
    </row>
    <row r="64" customFormat="false" ht="30" hidden="false" customHeight="true" outlineLevel="0" collapsed="false">
      <c r="B64" s="4" t="s">
        <v>64</v>
      </c>
      <c r="C64" s="5" t="s">
        <v>20</v>
      </c>
      <c r="D64" s="5" t="s">
        <v>34</v>
      </c>
    </row>
    <row r="65" customFormat="false" ht="18.75" hidden="false" customHeight="true" outlineLevel="0" collapsed="false">
      <c r="B65" s="8" t="s">
        <v>65</v>
      </c>
      <c r="C65" s="7" t="n">
        <v>1547</v>
      </c>
    </row>
    <row r="66" customFormat="false" ht="18.75" hidden="false" customHeight="true" outlineLevel="0" collapsed="false">
      <c r="B66" s="8" t="s">
        <v>66</v>
      </c>
      <c r="C66" s="9" t="n">
        <v>5</v>
      </c>
    </row>
    <row r="67" customFormat="false" ht="18.75" hidden="false" customHeight="true" outlineLevel="0" collapsed="false">
      <c r="B67" s="8" t="s">
        <v>67</v>
      </c>
      <c r="C67" s="10" t="n">
        <f aca="false">IF(C33="","",C33/12)</f>
        <v>2333.33333333333</v>
      </c>
      <c r="D67" s="10" t="n">
        <f aca="false">IF(D33="","",D33/12)</f>
        <v>1095.83333333333</v>
      </c>
    </row>
    <row r="68" customFormat="false" ht="19.5" hidden="false" customHeight="true" outlineLevel="0" collapsed="false">
      <c r="B68" s="19" t="s">
        <v>68</v>
      </c>
      <c r="C68" s="14" t="n">
        <f aca="false">IF(OR(C65="",C67=""),"",MAX(0,C65-C67))</f>
        <v>0</v>
      </c>
      <c r="D68" s="14" t="n">
        <f aca="false">IF(OR(C65="",D67=""),"",MAX(0,C65-D67))</f>
        <v>451.166666666667</v>
      </c>
    </row>
    <row r="69" customFormat="false" ht="19.5" hidden="false" customHeight="true" outlineLevel="0" collapsed="false">
      <c r="B69" s="19" t="s">
        <v>69</v>
      </c>
      <c r="C69" s="14" t="n">
        <f aca="false">IF(OR(C68="",C66=""),"",C68*12*C66)</f>
        <v>0</v>
      </c>
      <c r="D69" s="14" t="n">
        <f aca="false">IF(OR(D68="",C66=""),"",D68*12*C66)</f>
        <v>27070</v>
      </c>
    </row>
    <row r="71" customFormat="false" ht="15" hidden="false" customHeight="true" outlineLevel="0" collapsed="false">
      <c r="B71" s="22" t="s">
        <v>70</v>
      </c>
      <c r="C71" s="23" t="s">
        <v>71</v>
      </c>
      <c r="D71" s="23"/>
      <c r="E71" s="22" t="s">
        <v>72</v>
      </c>
    </row>
    <row r="72" customFormat="false" ht="30" hidden="false" customHeight="true" outlineLevel="0" collapsed="false">
      <c r="B72" s="24" t="n">
        <f aca="false">IF(C36="","",C36)</f>
        <v>2.85714285714286</v>
      </c>
      <c r="C72" s="25" t="n">
        <f aca="false">IF(C38="","",C38)</f>
        <v>69377.9335412748</v>
      </c>
      <c r="D72" s="25"/>
      <c r="E72" s="26" t="n">
        <f aca="false">IF(D38="","",D38)</f>
        <v>-9845.7204975799</v>
      </c>
    </row>
  </sheetData>
  <sheetProtection sheet="true"/>
  <mergeCells count="3">
    <mergeCell ref="B4:E4"/>
    <mergeCell ref="C71:D71"/>
    <mergeCell ref="C72:D72"/>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8" t="s">
        <v>74</v>
      </c>
    </row>
    <row r="5" customFormat="false" ht="24" hidden="false" customHeight="true" outlineLevel="0" collapsed="false">
      <c r="B5" s="12" t="s">
        <v>75</v>
      </c>
    </row>
    <row r="6" customFormat="false" ht="60" hidden="false" customHeight="true" outlineLevel="0" collapsed="false">
      <c r="B6" s="29" t="s">
        <v>76</v>
      </c>
      <c r="C6" s="29"/>
    </row>
    <row r="8" customFormat="false" ht="24" hidden="false" customHeight="true" outlineLevel="0" collapsed="false">
      <c r="B8" s="12" t="s">
        <v>77</v>
      </c>
    </row>
    <row r="9" customFormat="false" ht="15.75" hidden="false" customHeight="true" outlineLevel="0" collapsed="false">
      <c r="B9" s="29" t="s">
        <v>78</v>
      </c>
      <c r="C9" s="29"/>
    </row>
    <row r="10" customFormat="false" ht="30" hidden="false" customHeight="true" outlineLevel="0" collapsed="false">
      <c r="B10" s="29" t="s">
        <v>79</v>
      </c>
      <c r="C10" s="29"/>
    </row>
    <row r="11" customFormat="false" ht="30" hidden="false" customHeight="true" outlineLevel="0" collapsed="false">
      <c r="B11" s="29" t="s">
        <v>80</v>
      </c>
      <c r="C11" s="29"/>
    </row>
    <row r="12" customFormat="false" ht="30" hidden="false" customHeight="true" outlineLevel="0" collapsed="false">
      <c r="B12" s="29" t="s">
        <v>81</v>
      </c>
      <c r="C12" s="29"/>
    </row>
    <row r="13" customFormat="false" ht="30" hidden="false" customHeight="true" outlineLevel="0" collapsed="false">
      <c r="B13" s="29" t="s">
        <v>82</v>
      </c>
      <c r="C13" s="29"/>
    </row>
    <row r="15" customFormat="false" ht="24" hidden="false" customHeight="true" outlineLevel="0" collapsed="false">
      <c r="B15" s="12" t="s">
        <v>83</v>
      </c>
    </row>
    <row r="16" customFormat="false" ht="30" hidden="false" customHeight="true" outlineLevel="0" collapsed="false">
      <c r="B16" s="29" t="s">
        <v>84</v>
      </c>
      <c r="C16" s="29"/>
    </row>
    <row r="17" customFormat="false" ht="30" hidden="false" customHeight="true" outlineLevel="0" collapsed="false">
      <c r="B17" s="29" t="s">
        <v>85</v>
      </c>
      <c r="C17" s="29"/>
    </row>
    <row r="18" customFormat="false" ht="45" hidden="false" customHeight="true" outlineLevel="0" collapsed="false">
      <c r="B18" s="29" t="s">
        <v>86</v>
      </c>
      <c r="C18" s="29"/>
    </row>
    <row r="19" customFormat="false" ht="30" hidden="false" customHeight="true" outlineLevel="0" collapsed="false">
      <c r="B19" s="29" t="s">
        <v>87</v>
      </c>
      <c r="C19" s="29"/>
    </row>
    <row r="20" customFormat="false" ht="30" hidden="false" customHeight="true" outlineLevel="0" collapsed="false">
      <c r="B20" s="29" t="s">
        <v>88</v>
      </c>
      <c r="C20" s="29"/>
    </row>
    <row r="22" customFormat="false" ht="24" hidden="false" customHeight="true" outlineLevel="0" collapsed="false">
      <c r="B22" s="12" t="s">
        <v>89</v>
      </c>
    </row>
    <row r="23" customFormat="false" ht="30" hidden="false" customHeight="true" outlineLevel="0" collapsed="false">
      <c r="B23" s="29" t="s">
        <v>90</v>
      </c>
      <c r="C23" s="29"/>
    </row>
    <row r="24" customFormat="false" ht="45" hidden="false" customHeight="true" outlineLevel="0" collapsed="false">
      <c r="B24" s="29" t="s">
        <v>91</v>
      </c>
      <c r="C24" s="29"/>
    </row>
    <row r="25" customFormat="false" ht="45" hidden="false" customHeight="true" outlineLevel="0" collapsed="false">
      <c r="B25" s="29" t="s">
        <v>92</v>
      </c>
      <c r="C25" s="29"/>
    </row>
    <row r="26" customFormat="false" ht="30" hidden="false" customHeight="true" outlineLevel="0" collapsed="false">
      <c r="B26" s="29" t="s">
        <v>93</v>
      </c>
      <c r="C26" s="29"/>
    </row>
    <row r="27" customFormat="false" ht="45" hidden="false" customHeight="true" outlineLevel="0" collapsed="false">
      <c r="B27" s="29" t="s">
        <v>94</v>
      </c>
      <c r="C27" s="29"/>
    </row>
    <row r="29" customFormat="false" ht="24" hidden="false" customHeight="true" outlineLevel="0" collapsed="false">
      <c r="B29" s="30" t="s">
        <v>95</v>
      </c>
    </row>
    <row r="30" customFormat="false" ht="75" hidden="false" customHeight="true" outlineLevel="0" collapsed="false">
      <c r="B30" s="31" t="s">
        <v>96</v>
      </c>
      <c r="C30" s="31"/>
    </row>
    <row r="32" customFormat="false" ht="24" hidden="false" customHeight="true" outlineLevel="0" collapsed="false">
      <c r="B32" s="12" t="s">
        <v>97</v>
      </c>
    </row>
    <row r="33" customFormat="false" ht="19.5" hidden="false" customHeight="true" outlineLevel="0" collapsed="false">
      <c r="B33" s="32" t="s">
        <v>98</v>
      </c>
      <c r="C33" s="32"/>
    </row>
    <row r="34" customFormat="false" ht="19.5" hidden="false" customHeight="true" outlineLevel="0" collapsed="false">
      <c r="B34" s="33" t="s">
        <v>99</v>
      </c>
      <c r="C34" s="33"/>
    </row>
    <row r="35" customFormat="false" ht="19.5" hidden="false" customHeight="true" outlineLevel="0" collapsed="false">
      <c r="B35" s="34" t="s">
        <v>100</v>
      </c>
      <c r="C35" s="34"/>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2026-09-10T12:24:01Z</dcterms:created>
  <dc:creator>openpyxl</dc:creator>
  <dc:description/>
  <dc:language>en-US</dc:language>
  <cp:lastModifiedBy/>
  <dcterms:modified xsi:type="dcterms:W3CDTF">2026-09-10T12:24:01Z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